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L:\1. СВК\ОМО\Внутренний контроль\Сайт\Раскрытие\2025\июль 2025\"/>
    </mc:Choice>
  </mc:AlternateContent>
  <xr:revisionPtr revIDLastSave="0" documentId="8_{BC3903F1-6D6A-4A9B-999C-6B8540ECDA74}" xr6:coauthVersionLast="45" xr6:coauthVersionMax="45" xr10:uidLastSave="{00000000-0000-0000-0000-000000000000}"/>
  <bookViews>
    <workbookView xWindow="780" yWindow="780" windowWidth="28800" windowHeight="15435" xr2:uid="{00000000-000D-0000-FFFF-FFFF00000000}"/>
  </bookViews>
  <sheets>
    <sheet name="Содержание" sheetId="1" r:id="rId1"/>
    <sheet name="0420002" sheetId="2" r:id="rId2"/>
    <sheet name="0420003_LQ" sheetId="3" r:id="rId3"/>
    <sheet name="0420004" sheetId="4" r:id="rId4"/>
    <sheet name="0420005" sheetId="5" r:id="rId5"/>
    <sheet name="Прим.  1.1" sheetId="6" r:id="rId6"/>
    <sheet name="Прим.  2.1" sheetId="7" r:id="rId7"/>
    <sheet name="Прим.  3.1" sheetId="8" r:id="rId8"/>
    <sheet name="Прим.  4.1" sheetId="9" r:id="rId9"/>
    <sheet name="Прим.  5.1" sheetId="10" r:id="rId10"/>
    <sheet name="Прим.  5.2" sheetId="11" r:id="rId11"/>
    <sheet name="Прим.  5.3" sheetId="12" r:id="rId12"/>
    <sheet name="Прим.  6.1" sheetId="13" r:id="rId13"/>
    <sheet name="Прим.  6.2" sheetId="14" r:id="rId14"/>
    <sheet name="Прим.  6.3" sheetId="15" r:id="rId15"/>
    <sheet name="Прим.  7.1" sheetId="16" r:id="rId16"/>
    <sheet name="Прим.  8.1" sheetId="17" r:id="rId17"/>
    <sheet name="Прим.  8.2" sheetId="18" r:id="rId18"/>
    <sheet name="Прим.  9.1" sheetId="19" r:id="rId19"/>
    <sheet name="Прим. 10.1" sheetId="20" r:id="rId20"/>
    <sheet name="Прим. 10.2" sheetId="21" r:id="rId21"/>
    <sheet name="Прим. 10.3" sheetId="22" r:id="rId22"/>
    <sheet name="Прим. 11.1" sheetId="23" r:id="rId23"/>
    <sheet name="Прим. 11.2" sheetId="24" r:id="rId24"/>
    <sheet name="Прим. 12.1" sheetId="25" r:id="rId25"/>
    <sheet name="Прим. 12.2" sheetId="26" r:id="rId26"/>
    <sheet name="Прим. 13.1" sheetId="27" r:id="rId27"/>
    <sheet name="Прим. 13.2" sheetId="28" r:id="rId28"/>
    <sheet name="Прим. 14.1" sheetId="29" r:id="rId29"/>
    <sheet name="Прим. 14.2" sheetId="30" r:id="rId30"/>
    <sheet name="Прим. 15.1" sheetId="31" r:id="rId31"/>
    <sheet name="Прим. 15.2" sheetId="32" r:id="rId32"/>
    <sheet name="Прим. 16.1" sheetId="33" r:id="rId33"/>
    <sheet name="Прим. 16.2" sheetId="34" r:id="rId34"/>
    <sheet name="Прим. 16.3" sheetId="35" r:id="rId35"/>
    <sheet name="Прим. 16.3_LQ" sheetId="36" r:id="rId36"/>
    <sheet name="Прим. 16.4" sheetId="37" r:id="rId37"/>
    <sheet name="Прим. 17.1" sheetId="38" r:id="rId38"/>
    <sheet name="Прим. 17.2" sheetId="39" r:id="rId39"/>
    <sheet name="Прим. 17.2_LQ" sheetId="40" r:id="rId40"/>
    <sheet name="Прим. 17.3" sheetId="41" r:id="rId41"/>
    <sheet name="Прим. 18.1" sheetId="42" r:id="rId42"/>
    <sheet name="Прим. 19.1" sheetId="43" r:id="rId43"/>
    <sheet name="Прим. 20.1" sheetId="44" r:id="rId44"/>
    <sheet name="Прим. 20.2" sheetId="45" r:id="rId45"/>
    <sheet name="Прим. 20.3" sheetId="46" r:id="rId46"/>
    <sheet name="Прим. 21.1" sheetId="47" r:id="rId47"/>
    <sheet name="Прим. 22.1" sheetId="48" r:id="rId48"/>
    <sheet name="Прим. 22.2" sheetId="49" r:id="rId49"/>
    <sheet name="Прим. 23.1" sheetId="50" r:id="rId50"/>
    <sheet name="Прим. 24.1" sheetId="51" r:id="rId51"/>
    <sheet name="Прим. 24.2" sheetId="52" r:id="rId52"/>
    <sheet name="Прим. 25.1" sheetId="53" r:id="rId53"/>
    <sheet name="Прим. 25.2" sheetId="54" r:id="rId54"/>
    <sheet name="Прим. 26.1" sheetId="55" r:id="rId55"/>
    <sheet name="Прим. 27.1" sheetId="56" r:id="rId56"/>
    <sheet name="Прим. 27.2" sheetId="57" r:id="rId57"/>
    <sheet name="Прим. 27.3" sheetId="58" r:id="rId58"/>
    <sheet name="Прим. 27.4" sheetId="59" r:id="rId59"/>
    <sheet name="Прим. 27.5" sheetId="60" r:id="rId60"/>
    <sheet name="Прим. 27.6" sheetId="61" r:id="rId61"/>
    <sheet name="Прим. 27.7" sheetId="62" r:id="rId62"/>
    <sheet name="Прим. 27.8" sheetId="63" r:id="rId63"/>
    <sheet name="Прим. 27.8_LQ" sheetId="64" r:id="rId64"/>
    <sheet name="Прим. 27.9" sheetId="65" r:id="rId65"/>
    <sheet name="Прим. 27.9_LQ" sheetId="66" r:id="rId66"/>
    <sheet name="Прим. 28.1" sheetId="67" r:id="rId67"/>
    <sheet name="Прим. 29.1" sheetId="68" r:id="rId68"/>
    <sheet name="Прим. 30.1" sheetId="69" r:id="rId69"/>
    <sheet name="Прим. 30.2" sheetId="70" r:id="rId70"/>
    <sheet name="Прим. 30.3" sheetId="71" r:id="rId71"/>
    <sheet name="Прим. 31.1" sheetId="72" r:id="rId72"/>
    <sheet name="Прим. 32.1" sheetId="73" r:id="rId73"/>
    <sheet name="Прим. 32.1_LQ" sheetId="74" r:id="rId74"/>
    <sheet name="Прим. 33.1" sheetId="75" r:id="rId75"/>
    <sheet name="Прим. 33.1_LQ" sheetId="76" r:id="rId76"/>
    <sheet name="Прим. 34.1" sheetId="77" r:id="rId77"/>
    <sheet name="Прим. 34.1_LQ" sheetId="78" r:id="rId78"/>
    <sheet name="Прим. 35.1" sheetId="79" r:id="rId79"/>
    <sheet name="Прим. 35.1_LQ" sheetId="80" r:id="rId80"/>
    <sheet name="Прим. 36.1" sheetId="81" r:id="rId81"/>
    <sheet name="Прим. 36.1_LQ" sheetId="82" r:id="rId82"/>
    <sheet name="Прим. 37.1" sheetId="83" r:id="rId83"/>
    <sheet name="Прим. 37.1_LQ" sheetId="84" r:id="rId84"/>
    <sheet name="Прим. 38.1" sheetId="85" r:id="rId85"/>
    <sheet name="Прим. 38.1_LQ" sheetId="86" r:id="rId86"/>
    <sheet name="Прим. 39.1" sheetId="87" r:id="rId87"/>
    <sheet name="Прим. 39.1_LQ" sheetId="88" r:id="rId88"/>
    <sheet name="Прим. 40.1" sheetId="89" r:id="rId89"/>
    <sheet name="Прим. 40.1_LQ" sheetId="90" r:id="rId90"/>
    <sheet name="Прим. 41.1" sheetId="91" r:id="rId91"/>
    <sheet name="Прим. 41.1_LQ" sheetId="92" r:id="rId92"/>
    <sheet name="Прим. 41.2" sheetId="93" r:id="rId93"/>
    <sheet name="Прим. 41.2_LQ" sheetId="94" r:id="rId94"/>
    <sheet name="Прим. 42.1" sheetId="95" r:id="rId95"/>
    <sheet name="Прим. 42.1_LQ" sheetId="96" r:id="rId96"/>
    <sheet name="Прим. 43.1" sheetId="97" r:id="rId97"/>
    <sheet name="Прим. 43.1_LQ" sheetId="98" r:id="rId98"/>
    <sheet name="Прим. 44.1" sheetId="99" r:id="rId99"/>
    <sheet name="Прим. 44.1_LQ" sheetId="100" r:id="rId100"/>
    <sheet name="Прим. 44.2" sheetId="101" r:id="rId101"/>
    <sheet name="Прим. 44.2_LQ" sheetId="102" r:id="rId102"/>
    <sheet name="Прим. 45.1" sheetId="103" r:id="rId103"/>
    <sheet name="Прим. 45.1_LQ" sheetId="104" r:id="rId104"/>
    <sheet name="Прим. 46.1" sheetId="105" r:id="rId105"/>
    <sheet name="Прим. 46.1_LQ" sheetId="106" r:id="rId106"/>
    <sheet name="Прим. 46.2" sheetId="107" r:id="rId107"/>
    <sheet name="Прим. 46.2_LQ" sheetId="108" r:id="rId108"/>
    <sheet name="Прим. 47.1" sheetId="109" r:id="rId109"/>
    <sheet name="Прим. 47.2" sheetId="110" r:id="rId110"/>
    <sheet name="Прим. 47.3" sheetId="111" r:id="rId111"/>
    <sheet name="Прим. 47.4" sheetId="112" r:id="rId112"/>
    <sheet name="Прим. 47.5" sheetId="113" r:id="rId113"/>
    <sheet name="Прим. 47.6" sheetId="114" r:id="rId114"/>
    <sheet name="Прим. 48.1" sheetId="115" r:id="rId115"/>
    <sheet name="Прим. 48.1_LQ" sheetId="116" r:id="rId116"/>
    <sheet name="Прим. 48.2" sheetId="117" r:id="rId117"/>
    <sheet name="Прим. 48.2_LQ" sheetId="118" r:id="rId118"/>
    <sheet name="Прим. 48.3" sheetId="119" r:id="rId119"/>
    <sheet name="Прим. 49.1" sheetId="120" r:id="rId120"/>
    <sheet name="Прим. 50.1" sheetId="121" r:id="rId121"/>
    <sheet name="Прим. 50.2" sheetId="122" r:id="rId122"/>
    <sheet name="Прим. 50.3" sheetId="123" r:id="rId123"/>
    <sheet name="Прим. 51.1" sheetId="124" r:id="rId124"/>
    <sheet name="Прим. 51.3" sheetId="125" r:id="rId125"/>
    <sheet name="Прим. 51.3_LQ" sheetId="126" r:id="rId126"/>
    <sheet name="Прим. 51.4" sheetId="127" r:id="rId127"/>
    <sheet name="Прим. 51.4_LQ" sheetId="128" r:id="rId128"/>
    <sheet name="Прим. 51.5" sheetId="129" r:id="rId129"/>
    <sheet name="Прим. 52. 1" sheetId="130" r:id="rId130"/>
    <sheet name="Прим. 52. 6" sheetId="131" r:id="rId131"/>
    <sheet name="Прим. 52. 7" sheetId="132" r:id="rId132"/>
    <sheet name="Прим. 52. 8" sheetId="133" r:id="rId133"/>
    <sheet name="Прим. 52. 9" sheetId="134" r:id="rId134"/>
    <sheet name="Прим. 52.10" sheetId="135" r:id="rId135"/>
    <sheet name="Прим. 52.11" sheetId="136" r:id="rId136"/>
    <sheet name="Прим. 52.12" sheetId="137" r:id="rId137"/>
    <sheet name="Прим. 53.1" sheetId="138" r:id="rId138"/>
    <sheet name="Прим. 53.2" sheetId="139" r:id="rId139"/>
    <sheet name="Прим. 54.1" sheetId="140" r:id="rId140"/>
    <sheet name="Прим. 54.2" sheetId="141" r:id="rId141"/>
    <sheet name="Прим. 55.1" sheetId="142" r:id="rId142"/>
    <sheet name="Прим. 55.2" sheetId="143" r:id="rId143"/>
    <sheet name="Прим. 55.3" sheetId="144" r:id="rId144"/>
    <sheet name="Прим. 55.4" sheetId="145" r:id="rId145"/>
    <sheet name="Прим. 55.5" sheetId="146" r:id="rId146"/>
    <sheet name="Прим. 55.5_LQ" sheetId="147" r:id="rId147"/>
    <sheet name="Прим. 56.1" sheetId="148" r:id="rId148"/>
    <sheet name="Прим. 56.2" sheetId="149" r:id="rId149"/>
    <sheet name="Прим. 56.4" sheetId="150" r:id="rId150"/>
    <sheet name="Прим. 56.5" sheetId="151" r:id="rId151"/>
    <sheet name="Прим. 56.6" sheetId="152" r:id="rId152"/>
    <sheet name="Прим. 57.1" sheetId="153" r:id="rId153"/>
    <sheet name="Прим. 58.1" sheetId="154" r:id="rId154"/>
    <sheet name="Прим. 58.2" sheetId="155" r:id="rId155"/>
    <sheet name="Прим. 58.2_LQ" sheetId="156" r:id="rId156"/>
    <sheet name="Прим. 58.3" sheetId="157" r:id="rId157"/>
    <sheet name="Прим. 58.3_LQ" sheetId="158" r:id="rId158"/>
    <sheet name="Прим. 59.1" sheetId="159" r:id="rId159"/>
    <sheet name="Прим. 52. 2" sheetId="160" r:id="rId160"/>
    <sheet name="Прим. 52. 3" sheetId="161" r:id="rId161"/>
    <sheet name="Прим. 52. 4" sheetId="162" r:id="rId162"/>
    <sheet name="Прим. 52. 5" sheetId="163" r:id="rId163"/>
  </sheets>
  <calcPr calcId="191029"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5" i="1" l="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<sst xmlns="http://schemas.openxmlformats.org/spreadsheetml/2006/main" count="4288" uniqueCount="939">
  <si>
    <t>СОДЕРЖАНИЕ</t>
  </si>
  <si>
    <t>Код территории</t>
  </si>
  <si>
    <t>Код организации</t>
  </si>
  <si>
    <t>по ОКАТО</t>
  </si>
  <si>
    <t>по ОКПО</t>
  </si>
  <si>
    <t>OГPH</t>
  </si>
  <si>
    <t>ИНН</t>
  </si>
  <si>
    <t>45268554000</t>
  </si>
  <si>
    <t>78548555</t>
  </si>
  <si>
    <t>1057748134025</t>
  </si>
  <si>
    <t>7707559942</t>
  </si>
  <si>
    <t>БУХГАЛТЕРСКИЙ БАЛАНС ОРГАНИЗАЦИИ</t>
  </si>
  <si>
    <t>на 30 июня 2025 г.</t>
  </si>
  <si>
    <t>Общество с ограниченной ответственностью "Управляющая компания "Меркури Кэпитал Траст" (ООО "УК "Меркури Кэпитал Траст")</t>
  </si>
  <si>
    <t>(полное и (или) сокращенное фирменные наименования)</t>
  </si>
  <si>
    <t>107031, Москва г, пер Столешников, д. 14</t>
  </si>
  <si>
    <t>(адрес организации в пределах места нахождения организации)</t>
  </si>
  <si>
    <t>Код формы по ОКУД: 0420002</t>
  </si>
  <si>
    <t>Годовая (квартальная, полугодовая,</t>
  </si>
  <si>
    <t>за 9 месяцев) (тыс. руб.)</t>
  </si>
  <si>
    <t>Номер показателя</t>
  </si>
  <si>
    <t>Наименование показателя</t>
  </si>
  <si>
    <t>Номер примечания</t>
  </si>
  <si>
    <t>30 июня 2025 г.</t>
  </si>
  <si>
    <t>31 декабря 2024 г.</t>
  </si>
  <si>
    <t>31 декабря 2023 г.</t>
  </si>
  <si>
    <t>1</t>
  </si>
  <si>
    <t>2</t>
  </si>
  <si>
    <t>3</t>
  </si>
  <si>
    <t>4</t>
  </si>
  <si>
    <t>5</t>
  </si>
  <si>
    <t>6</t>
  </si>
  <si>
    <t>Раздел I. Активы</t>
  </si>
  <si>
    <t>Денежные средства</t>
  </si>
  <si>
    <t>Финансовые активы, оцениваемые по справедливой стоимости через прочий совокупный доход, в том числе:</t>
  </si>
  <si>
    <t>долговые инструменты</t>
  </si>
  <si>
    <t>8</t>
  </si>
  <si>
    <t>Финансовые активы, оцениваемые по амортизированной стоимости, в том числе:</t>
  </si>
  <si>
    <t>средства в кредитных организациях и банках-нерезидентах</t>
  </si>
  <si>
    <t>10</t>
  </si>
  <si>
    <t>займы выданные и прочие размещенные средства</t>
  </si>
  <si>
    <t>11</t>
  </si>
  <si>
    <t>7</t>
  </si>
  <si>
    <t>дебиторская задолженность</t>
  </si>
  <si>
    <t>12</t>
  </si>
  <si>
    <t>Нематериальные активы и капитальные вложения в них</t>
  </si>
  <si>
    <t>18</t>
  </si>
  <si>
    <t>9</t>
  </si>
  <si>
    <t>Основные средства и капитальные вложения в них</t>
  </si>
  <si>
    <t>19</t>
  </si>
  <si>
    <t>Требования по текущему налогу на прибыль</t>
  </si>
  <si>
    <t>48</t>
  </si>
  <si>
    <t>Отложенные налоговые активы</t>
  </si>
  <si>
    <t>Прочие активы</t>
  </si>
  <si>
    <t>20</t>
  </si>
  <si>
    <t>13</t>
  </si>
  <si>
    <t>Итого активов</t>
  </si>
  <si>
    <t>Раздел II. Обязательства</t>
  </si>
  <si>
    <t>14</t>
  </si>
  <si>
    <t>Финансовые обязательства, оцениваемые по амортизированной стоимости, в том числе:</t>
  </si>
  <si>
    <t>15</t>
  </si>
  <si>
    <t>кредиты, займы и прочие привлеченные средства</t>
  </si>
  <si>
    <t>24</t>
  </si>
  <si>
    <t>16</t>
  </si>
  <si>
    <t>кредиторская задолженность</t>
  </si>
  <si>
    <t>26</t>
  </si>
  <si>
    <t>17</t>
  </si>
  <si>
    <t>Отложенные налоговые обязательства</t>
  </si>
  <si>
    <t>Прочие обязательства</t>
  </si>
  <si>
    <t>29</t>
  </si>
  <si>
    <t>Итого обязательств</t>
  </si>
  <si>
    <t>Раздел III. Капитал</t>
  </si>
  <si>
    <t>Уставный капитал</t>
  </si>
  <si>
    <t>30</t>
  </si>
  <si>
    <t>21</t>
  </si>
  <si>
    <t>Резервы</t>
  </si>
  <si>
    <t>22</t>
  </si>
  <si>
    <t>Нераспределенная прибыль (непокрытый убыток)</t>
  </si>
  <si>
    <t>23</t>
  </si>
  <si>
    <t>Итого капитала</t>
  </si>
  <si>
    <t>Итого капитала и обязательств</t>
  </si>
  <si>
    <t>Генеральный директор</t>
  </si>
  <si>
    <t>Степанов Дмитрий Александрович</t>
  </si>
  <si>
    <t>(должность руководителя)</t>
  </si>
  <si>
    <t>(подпись)</t>
  </si>
  <si>
    <t>(фамилия, имя, отчество (при наличии))</t>
  </si>
  <si>
    <t>30 июля 2025 г.</t>
  </si>
  <si>
    <t>ОТЧЕТ О ФИНАНСОВЫХ РЕЗУЛЬТАТАХ ОРГАНИЗАЦИИ</t>
  </si>
  <si>
    <t>за 1 полугодие 2025 г.</t>
  </si>
  <si>
    <t xml:space="preserve">          (полное фирменное и сокращенное фирменное наименования)</t>
  </si>
  <si>
    <t xml:space="preserve">          (адрес организации в пределах места нахождения организации)</t>
  </si>
  <si>
    <t>Код формы по ОКУД: 0420003</t>
  </si>
  <si>
    <t>Годовая (квартальная, полугодовая,</t>
  </si>
  <si>
    <t>за 9 месяцев) (тыс. руб.)</t>
  </si>
  <si>
    <t>1 полугодие 2025 г.</t>
  </si>
  <si>
    <t>1 полугодие 2024 г.</t>
  </si>
  <si>
    <t>2 квартал 2025 г.</t>
  </si>
  <si>
    <t>2 квартал 2024 г.</t>
  </si>
  <si>
    <t>Раздел I. Прибыли и убытки</t>
  </si>
  <si>
    <t>Торговые и инвестиционные доходы, в том числе:</t>
  </si>
  <si>
    <t>процентные доходы</t>
  </si>
  <si>
    <t>34</t>
  </si>
  <si>
    <t>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t>
  </si>
  <si>
    <t>35</t>
  </si>
  <si>
    <t>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</si>
  <si>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доходы за вычетом расходов (расходы за вычетом доходов) по восстановлению (созданию) оценочных резервов под ожидаемые кредитные убытки по финансовым активам, оцениваемым по амортизированной стоимости</t>
  </si>
  <si>
    <t>Выручка от оказания услуг и комиссионные доходы</t>
  </si>
  <si>
    <t>40</t>
  </si>
  <si>
    <t>Расходы на персонал</t>
  </si>
  <si>
    <t>41</t>
  </si>
  <si>
    <t>Прямые операционные расходы</t>
  </si>
  <si>
    <t>42</t>
  </si>
  <si>
    <t>Процентные расходы</t>
  </si>
  <si>
    <t>43</t>
  </si>
  <si>
    <t>Общие и административные расходы</t>
  </si>
  <si>
    <t>45</t>
  </si>
  <si>
    <t>Прочие доходы</t>
  </si>
  <si>
    <t>46</t>
  </si>
  <si>
    <t>Прочие расходы</t>
  </si>
  <si>
    <t>Прибыль (убыток) до налогообложения</t>
  </si>
  <si>
    <t>Налог на прибыль, в том числе:</t>
  </si>
  <si>
    <t>текущий налог на прибыль</t>
  </si>
  <si>
    <t>отложенный налог на прибыль</t>
  </si>
  <si>
    <t>Прибыль (убыток) после налогообложения</t>
  </si>
  <si>
    <t>Раздел II. Прочий совокупный доход</t>
  </si>
  <si>
    <t>Прочий совокупный доход (расход), подлежащий реклассификации в состав прибыли или убытка, в том числе:</t>
  </si>
  <si>
    <t>чистое изменение справедливой стоимости долговых инструментов, оцениваемых по справедливой стоимости через прочий совокупный доход, в том числе:</t>
  </si>
  <si>
    <t>изменение справедливой стоимости долговых инструментов, оцениваемых по справедливой стоимости через прочий совокупный доход</t>
  </si>
  <si>
    <t>влияние налога на прибыль, связанного с изменением справедливой стоимости долговых инструментов, оцениваемых по справедливой стоимости через прочий совокупный доход</t>
  </si>
  <si>
    <t>Итого прочего совокупного дохода (расхода)</t>
  </si>
  <si>
    <t>Итого совокупного дохода (расхода)</t>
  </si>
  <si>
    <t>ОТЧЕТ ОБ ИЗМЕНЕНИЯХ КАПИТАЛА ОРГАНИЗАЦИИ</t>
  </si>
  <si>
    <t>(полное фирменное и сокращенное фирменное наименования)</t>
  </si>
  <si>
    <t>(адрес организации в пределах места нахождения организации)</t>
  </si>
  <si>
    <t>Код формы по ОКУД: 0420004</t>
  </si>
  <si>
    <t>Годовая (квартальная полугодовая,</t>
  </si>
  <si>
    <t>Номер примечания</t>
  </si>
  <si>
    <t>Добавочный капитал</t>
  </si>
  <si>
    <t>Резервный капитал</t>
  </si>
  <si>
    <t>Собственные акции (доли), принадлежащие обществу</t>
  </si>
  <si>
    <t>Нераспределенная прибыль (непокрытый убыток)</t>
  </si>
  <si>
    <t>Итого</t>
  </si>
  <si>
    <t>резерв переоценки долевых инструментов, 
оцениваемых по справедливой стоимости через 
прочий совокупный доход</t>
  </si>
  <si>
    <t>резерв переоценки долговых инструментов, 
оцениваемых по справедливой стоимости через 
прочий совокупный доход</t>
  </si>
  <si>
    <t>оценочный резерв под ожидаемые кредитные убытки по 
долговым инструментам, оцениваемым 10 справедливой 
стоимости через прочий совокупный доход</t>
  </si>
  <si>
    <t>резерв переоценки основных средств и 
нематериальных активов</t>
  </si>
  <si>
    <t>резерв переоценки финансовых обязательств, 
учитываемых по справедливой стоимости через 
прибыль или убыток, связанной с изменением 
кредитного риска</t>
  </si>
  <si>
    <t>резерв переоценки обязательств (активов) 
по выплате вознаграждений работникам по 
окончании трудовой деятельности, 
не ограниченных фиксируемыми платежами</t>
  </si>
  <si>
    <t>резерв хеджирования денежных потоков</t>
  </si>
  <si>
    <t>резерв хеджирования долевых инструментов, 
оцениваемых по справедливой стоимости через 
прочий совокупный доход</t>
  </si>
  <si>
    <t>прочие резервы</t>
  </si>
  <si>
    <t>итого резервов</t>
  </si>
  <si>
    <t>Остаток на 01 января 2024 г.</t>
  </si>
  <si>
    <t>Остаток на 01 января 2024 г., пересмотренный</t>
  </si>
  <si>
    <t>Прочий совокупный доход (расход) за соответствующий отчетному периоду период предыдущего года, в том числе:</t>
  </si>
  <si>
    <t>прочий совокупный доход (расход), подлежащий реклассификации в состав прибыли или убытка</t>
  </si>
  <si>
    <t>Дивиденды (распределенная прибыль)</t>
  </si>
  <si>
    <t>49</t>
  </si>
  <si>
    <t>Прочее</t>
  </si>
  <si>
    <t>Остаток на 30 июня 2024 г.</t>
  </si>
  <si>
    <t>Остаток на 01 января 2025 г.</t>
  </si>
  <si>
    <t>Остаток на 01 января 2025 г., пересмотренный</t>
  </si>
  <si>
    <t>Прочий совокупный доход (расход) за отчетный период, в том числе:</t>
  </si>
  <si>
    <t>Остаток на 30 июня 2025 г.</t>
  </si>
  <si>
    <t>ОТЧЕТ О ДВИЖЕНИИ ДЕНЕЖНЫХ СРЕДСТВ ОРГАНИЗАЦИИ</t>
  </si>
  <si>
    <t>Код формы по ОКУД: 0420005</t>
  </si>
  <si>
    <t>Раздел I. Денежные потоки от операционной деятельности</t>
  </si>
  <si>
    <t>Денежные поступления от предоставления услуг и полученные комиссии</t>
  </si>
  <si>
    <t>Денежные выплаты поставщикам за товары и услуги</t>
  </si>
  <si>
    <t>Проценты полученные</t>
  </si>
  <si>
    <t>Проценты уплаченные</t>
  </si>
  <si>
    <t>Выплаты работникам и от имени работников, страховые взносы с сумм выплат вознаграждений работникам</t>
  </si>
  <si>
    <t>Оплата прочих административных и операционных расходов</t>
  </si>
  <si>
    <t>Уплаченный налог на прибыль</t>
  </si>
  <si>
    <t>Прочие денежные потоки от операционной деятельности</t>
  </si>
  <si>
    <t>Сальдо денежных потоков от операционной деятельности</t>
  </si>
  <si>
    <t>Раздел II. Денежные потоки от инвестиционной деятельности</t>
  </si>
  <si>
    <t>Платежи в связи с приобретением финансовых активов, классифицируемых как оцениваемые по справедливой стоимости через прибыль или убыток по усмотрению организации</t>
  </si>
  <si>
    <t>Платежи в связи с приобретением финансовых активов, оцениваемых по справедливой стоимости через прочий совокупный доход</t>
  </si>
  <si>
    <t>Поступления от продажи и погашения финансовых активов, оцениваемых по амортизированной стоимости</t>
  </si>
  <si>
    <t>Прочие поступления от инвестиционной деятельности</t>
  </si>
  <si>
    <t>Сальдо денежных потоков от инвестиционной деятельности</t>
  </si>
  <si>
    <t>Раздел III. Денежные потоки от финансовой деятельности</t>
  </si>
  <si>
    <t>Погашение кредитов, займов и прочих привлеченных средств, оцениваемых по амортизированной стоимости, в том числе:</t>
  </si>
  <si>
    <t>платежи в погашение обязательств по договорам аренды</t>
  </si>
  <si>
    <t>Поступления от продажи собственных акций (долей), принадлежащих обществу</t>
  </si>
  <si>
    <t>Сальдо денежных потоков от финансовой деятельности</t>
  </si>
  <si>
    <t>Сальдо денежных потоков за отчетный период</t>
  </si>
  <si>
    <t>Остаток денежных средств и их эквивалентов на начало отчетного периода</t>
  </si>
  <si>
    <t>Остаток денежных средств и их эквивалентов на конец отчетного периода</t>
  </si>
  <si>
    <t>Примечание 1. Основная деятельность страховщика</t>
  </si>
  <si>
    <t>Основная деятельность организации</t>
  </si>
  <si>
    <t>Таблица 1.1</t>
  </si>
  <si>
    <t>Текстовое пояснение</t>
  </si>
  <si>
    <t>Номер лицензии, дата выдачи лицензии (номер в реестре, дата включения в реестр)</t>
  </si>
  <si>
    <t>21-000-1-00748</t>
  </si>
  <si>
    <t>Деятельность, осуществляемая организацией</t>
  </si>
  <si>
    <t>деятельность по управлению инвестиционными фондами,паевыми инвестиционными фондами и негосударственными пенсионными фондами</t>
  </si>
  <si>
    <t>Организационно-правовая форма организации</t>
  </si>
  <si>
    <t>Общество с ограниченной ответственностью</t>
  </si>
  <si>
    <t>Место нахождения организации</t>
  </si>
  <si>
    <t>107031, г.Москва, Столешников пер.д.14</t>
  </si>
  <si>
    <t>Наименование и место нахождения материнской организации. Информация о бенефициарном владельце организации</t>
  </si>
  <si>
    <t>Степанов Дмитрий Александрович, Котенев Тимофей Евгеньевич, Кузнецов Дмитрий Владимирович</t>
  </si>
  <si>
    <t>Количество и места нахождения филиалов организации, открытых на территории Российской Федерации и на территории иностранных государств</t>
  </si>
  <si>
    <t>нет</t>
  </si>
  <si>
    <t>Фактическая численность работников организации на начало и конец отчетного периода</t>
  </si>
  <si>
    <t>Примечание 2. Экономическая среда, в которой организация осуществляет свою деятельность</t>
  </si>
  <si>
    <t>Экономическая среда, в которой организация осуществляет свою деятельность</t>
  </si>
  <si>
    <t>Таблица 2.1</t>
  </si>
  <si>
    <t>Основные факторы и влияния, определяющие финансовые результаты</t>
  </si>
  <si>
    <t>Убыточная деятельность ООО "УК "Меркури Кэпитал Траст"  обусловлена отсутствием вознаграждения по доверительному управлению ЗПИФ в результате запрета правоохранителных органов на действия с имуществом ЗПИФ до вынесения постановления.</t>
  </si>
  <si>
    <t>Изменения внешних условий, в которых организация осуществляет свою деятельность, действия организации в отношении указанных изменений и их результат</t>
  </si>
  <si>
    <t>Внешние экономические условия в сравнении с 2024 годом не поменялись. На деятельность компании существенное влияние оказывают предписания прокуратуры.</t>
  </si>
  <si>
    <t>Примечание 3. Основы составления бухгалтерской (финансовой)  отчетности</t>
  </si>
  <si>
    <t>Основы составления бухгалтерской (финансовой) отчетности</t>
  </si>
  <si>
    <t>Таблица 3.1</t>
  </si>
  <si>
    <t>Основы подготовки бухгалтерской (финансовой) отчетности</t>
  </si>
  <si>
    <t>Бухгалтерская (финансовая) отчетность Общества подготовлена в соответствии с Международными стандартами финансовой отчетности (далее "МСФО"), с учетом требований Положения Банка России № 843-П  от 20 октября 2024 года "О формах раскрытия информации в бухгалтерской (финансовой) отчетности отдельных некредитных финансовых организаций, бюро кредитных историй, кредитных рейтинговых агентств и порядке группировки счетов бухгалтерского учета в соответствии с показателями бухгалтерской (финансовой) отчетности" . По всем суммам, отраженным в бухгалтерской (финансовой) отчетности за отчетный период, Общество представляет сопоставимую сравнительную информацию за предыдущий отчетный период.</t>
  </si>
  <si>
    <t>Причины реклассификации сравнительных сумм</t>
  </si>
  <si>
    <t>Описание реклассификации сравнительных сумм (включая информацию по состоянию на начало предыдущего отчетного года)</t>
  </si>
  <si>
    <t>Сумма каждого показателя, который является предметом реклассификации</t>
  </si>
  <si>
    <t>Существенное влияние ретроспективного применения учетной политики на сравнительную информацию на начало предыдущего отчетного года, существенное влияние ретроспективного пересчета или реклассификации остатков на начало предыдущего отчетного года в связи с исправлением ошибок</t>
  </si>
  <si>
    <t>Примечание 4. Принципы учетной политики, бухгалтерские оценки 
и профессиональные суждения в применении учетной политики</t>
  </si>
  <si>
    <t>Изложение принципов учетной политики, бухгалтерские оценки 
и профессиональные суждения в применении учетной политики</t>
  </si>
  <si>
    <t>Таблица 4.1</t>
  </si>
  <si>
    <t>Раздел I. Влияние бухгалтерских оценок и допущений</t>
  </si>
  <si>
    <t>Суждения (помимо тех, которые связаны с бухгалтерскими оценками), которые были выработаны руководством организации в процессе применения учетной политики и которые оказывают существенное влияние на суммы, отраженные в бухгалтерской (финансовой) отчетности</t>
  </si>
  <si>
    <t>Настоящая бухгалтерская (финансовая) отчётность составлена в  соответствии с действующими на территории Российской Федерации Отраслевыми стандартами и правилами составления бухгалтерской (финансовой) отчетности. При раскрытии информации о финансовых активах Общества в разрезе кредитных рейтингов, Общество рассматривает рейтинги, присвоенные российскими рейтинговыми агенствами. Оценки и суждения постоянно анализируются на основе опыта руководства и других факторов, включая ожидания в отношении будущих событий, которые, по мнению руководства, являются обоснованными.</t>
  </si>
  <si>
    <t>Влияние бухгалтерских оценок и допущений на признанные активы и обязательства, показатели бухгалтерской (финансовой) отчетности, на суммы которых бухгалтерские оценки и допущения оказывают существенное влияние</t>
  </si>
  <si>
    <t>Использование справедливой оценки активов и обязательств означает использование рыночной оценки, что говорит о более достоверном отражении информации. Основные допущения в отношении будущих событий, а также иные источники неопределенности оценочных значений на отчетную дату, в отношении которых может возникнуть необходимость внесения корректировок в балансовую стоимость активов и обязательств в течение следующего отчетного года на резерв  по предстоящей оплате отпусков. Обязательства по данному начислению представлены в статье "Прочие обязательства" Баланса Общества. Финансовый результат от изменения соответствующих обязательств предоставлен в статье "Расходы на персонал" Отчета о финансовых результатах Общества.</t>
  </si>
  <si>
    <t>Подходы к оценке финансовых инструментов</t>
  </si>
  <si>
    <t>Активы принимаются к бухгалтерскому учету по их первоначальной стоимости.В дальнейшем в соответствии с отраслевыми стандартами бухгалтерского учета и иными нормативными актами Банка России активы Общества оцениваются (переоцениваются) по справедливой стоимости, по амортизированной стоимости или по себестоимости с учетом созданных резервов по обесценению активов. Классификация и последующая оценка долговых финансовых активов зависит от: • бизнес-модели Общества для управления соответствующим портфелем активов, • характеристик денежных потоков по активу. Справедливая стоимость – цена, которая была бы получена при продаже актива или передаче обязательства при проведении обычной сделки между участниками рынка на дату оценки. Наилучшим подтверждением справедливой стоимости при первоначальном признании является цена сделки. Прибыль или убыток при первоначальном признании учитываются только в том случае, если есть разница между справедливой ценой и ценой сделки, подтверждением которой могут служить другие наблюдаемые на рынке текущие сделки с тем же инструментом или модель оценки, которая в качестве базовых данных использует только данные наблюдаемых рынков. Затраты по сделке включают в себя вознаграждения и комиссионные, уплаченные агентам (включая работников, действующих в качестве агентов по продаже), консультантам, брокерам и дилерам, сборы регулирующих органов и фондовых бирж, а также налоги и сборы за перевод средств. Затраты по сделке не включают в себя премии и скидки по долговым инструментам, затраты на финансирование, внутренние административные расходы или затраты на хранение. Амортизированная стоимость – сумма, в которой оценивается финансовый актив или финансовое обязательство при первоначальном признании, за вычетом выплат в счет погашения основной суммы долга, увеличенная или уменьшенная на величину накопленной амортизации, рассчитанной с использованием метода эффективной процентной ставки, – разницы между указанной первоначальной суммой и суммой к выплате при наступлении срока погашения, и, применительно к финансовым активам, скорректированная с учетом оценочного резерва под ожидаемые кредитные убытки. Метод эффективной процентной ставки (ЭСП) – это метод, применяемый для расчета амортизированной стоимости финансового актива или финансового обязательства, а также для распределения и признания процентной выручки или процентных расходов в составе прибыли или убытка на протяжении соответствующего периода. ЭСП соответствует ставке, при которой обеспечивается точное дисконтирование всех будущих денежных платежей или поступлений от финансового инструмента. Проверке на обесценение также подлежат следующие виды нефинансовых активов:• основные средства;• нематериальные активы, в том числе приобретенная деловая репутация;• инвестиционное имущество, учитываемое по первоначальной стоимости за вычетом накопленной амортизации и накопленных убытков от обесценения;• объекты финансовой аренды.При проверке признаков обесценения нефинансовых активов учитываются следующие уровни существенности:• рыночная стоимость актива снизилась в течение отчетного периода больше, чем ожидалось Обществом при его использовании в соответствии с целевым назначением, более чем на 10 %;• рыночные процентные ставки или иные рыночные нормы</t>
  </si>
  <si>
    <t>Переоценка активов и обязательств, выраженных в иностранной валюте</t>
  </si>
  <si>
    <t>Функциональной валютой, в которой ведется бухгалтерский учет Организации, и составляется отчетность, является российский рубль. В отчетном периоде отсутствуют активы в иностранной валюте.</t>
  </si>
  <si>
    <t>Допущение о непрерывности деятельности организации</t>
  </si>
  <si>
    <t>Общество будет продолжать свою деятельность в обозримом будущем и у нее отсутствуют намерения и необходимость ликвидации или существенного сокращения деятельности и, следовательно, обязательства будут погашаться в установленном порядке</t>
  </si>
  <si>
    <t>Информация в отношении пересчета показателей с учетом изменений общей покупательной способности рубля</t>
  </si>
  <si>
    <t>Уставной капитал Общества был сформирован после 2003 года, поэтому стоимость имущества учитываемого по первоначальной стоимости не увеличивалась с учетом изменения индекса цен (МСФО (IAS) 29).</t>
  </si>
  <si>
    <t>Раздел II. Изменения в учетной политике</t>
  </si>
  <si>
    <t>Описание изменений учетной политики, их причин и характера</t>
  </si>
  <si>
    <t>Изменения в учетную политику в отчетном периоде  производились в связи с вступлением в силу с 01.01.2025 года: • Указания № 6889-У «О поpядкe отражения нa счетах бухгалтерского учета резервов — oценочных oбязaтельств и условных oбязaтельств некредитными финансовыми организациями, бюро кредитных историй и кредитными рейтинговыми агентствами» и других нормативных актов.• Указания № 6890-У «О поpядкe отражения нa счетах бухгалтерского учета событий после отчетного года некредитными финансовыми организациями, бюро кредитных историй и кредитными рейтинговыми агентствами».• Указания № 6891-У «О поpядкe отражения нa счетах бухгалтерского учета исправлений oшибoк некредитными финансовыми организациями, бюро кредитных историй и кредитными рейтинговыми агентствами».</t>
  </si>
  <si>
    <t>Причины и характер предстоящих изменений в учетной политике, предполагаемое влияние на бухгалтерскую (финансовую) отчетность или указание на то, что такое влияние не может быть обоснованно оценено</t>
  </si>
  <si>
    <t>Изменения в учетной политике не повлияло на бухгалтерскую (финансовую) отчетность</t>
  </si>
  <si>
    <t>Раздел III. Принципы учетной политики. Критерии признания и база оценки финансовых инструментов</t>
  </si>
  <si>
    <t>Критерии признания и база оценки денежных средств. Компоненты денежных средств и их эквивалентов</t>
  </si>
  <si>
    <t>Денежными  средствами в рублях и иностранной валюте признаются, средства размещенные Обществом на расчетных счетах в кредитных организациях. Датой отражения в бухгалтерском учете операций по поступлени/выбытию денежных средств  является дата поступления денежных средств на банковский счет или в кассу Общества. Поступление/ выбытие денежных средств отражаются в бухгалтерском учете на основании первичных учетных документов, оформленных в соответствии с требованиями законодательства Российской Федерации. Денежные средства в банках отражаются по амортизированной стоимости до 1 года-линейный метод, свыше года- по амортизиционной стоимости. Денежными эквивалентами при анализе баланса являются:легкореализуемые востребованные инвестиции, эквивалентные определенной сумме денежных средств; вложения, стоимость которых не подвержена риску значительных колебаний.Денежными эквивалентами являются депозиты "до востребования". Вложения в ценные бумаги,</t>
  </si>
  <si>
    <t>Критерии признания и база оценки средств, размещенных в кредитных организациях и банках-нерезидентах</t>
  </si>
  <si>
    <t>Денежными средствами в кредитных организациях и банках-нерезидентах признаются депозиты, средства на клиринговых банковских счетах для исполнения обязательств и индивидуального клирингового обеспечения, прочие средства в кредитных организациях и банках-нерезидентах. Датой отражения в бухгалтерском учете операций по выдаче (размещению) денежных средств Обществом в кредитных организациях и банках -нерезидентах путем перевода с банковского счета Общества или выдачи из кассы является дата поступления денежных средств на счета в кредитных организациях и банках-нерезидентах. В бухгалтерском учете операции по выдаче (размещению) денежных средств в кредитных организациях и банках-нерезидентах отражаются на основании первичных учетных документов, в том числе документов, подтверждающих передачу Обществом денежных средств со своего банковского счета или из кассы, либо при выполнении условий договора, определяющих порядок внесения на счета в некредитных организациях и банках-нерезидентах.При первоначальном признании справедливая стоимость размещенных средств равна их фактическаой стоимости, которая представляет собой сумму денежных средств на счетах кредитных организаций, выраженную в рублях, выданных (размещенных) по договору займа или банковского вклада. Денежные средства на  счетах в банках-нерезидентах, выраженные в иностранной валюте, в рубли пересчитываются по курсу ЦБ РФ на дату совершения операции и на отчетную дату. После первоначального признания и до прекращения признания средства в кредитных организациях и банках-нерезидентах учитываются по амортизированной стоимости.</t>
  </si>
  <si>
    <t>Порядок признания и последующего учета финансовых активов, оцениваемых по справедливой стоимости через прибыль или убыток</t>
  </si>
  <si>
    <t>При первоначальном признании финансовые инструменты классифицируются в соответствующую категорию. В том случае, если процессы совершаются в рамках бизнес-модели, цель которой достигается путем продажи финансовых активов, они классифицируются в группу оцениваемых по справедливой стоимости через прибыль или убыток. Общество вправе при первоначальном признании финансового актива определить его по собственному усмотрению в категорию оцениваемых по справедливой стоимости с признанием изменений справедливой стоимости в составе прибыли или убытка за период (без права последующей реклассификации), если в результате этого будет устранено или значительно сокращено учетное несоответствие, которое иначе бы возникло вследствие использования различной основы для оценки активов и обязательств либо признания связанных с ними прибылей или убытков. Категория финансовых активов, оцениваемых по справедливой стоимости через прибыль или убыток, Обществом не формируется.</t>
  </si>
  <si>
    <t>Порядок признания и последующего учета финансовых активов, оцениваемых по справедливой стоимости через прочий совокупный доход</t>
  </si>
  <si>
    <t>Общество оценивает финансовые активы  по справедливой стоимости через прочий совокупный доход, если выполняются оба следующих условия: • Финансовые активыи приобретены в рамках бизнес-модели, цель которой достигается как путем получения предусмотренных условиями выпуска денежных потоков, так и путем продажи финансового актива; • условия выпуска финансового актива  обусловливают получение в определенные даты денеж-ных потоков, являющихся исключительно платежами в счет основной суммы долга и процентов на непогашенную часть основной суммы долга. При изменении бизнес-модели владения финансовым активом Общество должно реклассифицировать финансовые активы с перенесением на соответствующие балансовые счета из категории оцениваемых по справедливой стоимости через прочий совокупный доход, в категорию оцениваемых по справедливой стоимости через прибыль или убыток или в категорию оце-ниваемых по амортизированной стоимости. Решение об изменении бизнес-модели принимает орган управления Общества, уполномо-ченный на принятие таких решений. Затраты, связанные с приобретением ценных бумаг, оцениваемых по справедливой стоимости через прочий совокупный доход, включаются в стоимость финансовго актива. В случае если Общество в последующем не принимает решения о приобретннии финансового актива , стоимость предварительных затрат относится на расходы на дату принятия решения не приобретать финансовый актив.Обществом используются: для оценки справедливой стоимости акций российских эмитентов, облигаций,  показатель «Рыночная цена 3» по финансовым инструментам, допущенным к торгам, раскрываемый Организатором торговли (ПАО «Московская Биржа») на ближайшую доступную дату в диапазоне от 31 до 90 торгового дня от даты оценки (уровень 1);- в случае отсутствия информации о текущих ценах (котировках) - цена совершенной на активном рынке самой последней  сделки, если с момента ее проведения до конца  отчетного  периода  не произошло существенных  изменений  экономических  условий,  и текущие   цены   (котировки)   по   сопоставимым   финансовым инструментам,  если  со  времени  совершения  сделки  условия изменились,  а  также  информация,  основанная   на   данных, наблюдаемых на рынке (то есть косвенно наблюдае-мые рыночные данные) (уровень 2) косвенно наблюдае-мые рыночные данные) (уровень 2)</t>
  </si>
  <si>
    <t>Порядок признания и последующего учета финансовых активов, оцениваемых по амортизированной стоимости</t>
  </si>
  <si>
    <t>Общество оценивает финансовые активы по амортизированной стоимости, если выполняются одновременно оба следующих условия:— указанные средства выданы (размещены) в рамках бизнес-модели, целью которой является получение предусмотренных договором денежных потоков; — условия договора обусловливают получение в указанные даты денежных потоков, являющихся исключительно платежами в счет основной суммы долга и процентов на непогашенную часть основной суммы долга. Общество учитывает по амортизированной стоимости средства в кредитных организациях и банках-нерезидентах, займы,прочие размещенные средства, дебиторскую задолженность.</t>
  </si>
  <si>
    <t>Порядок признания и последующего учета инвестиций в дочерние и ассоциированные организации, совместные предприятия</t>
  </si>
  <si>
    <t>Дочерних, совместно контролируемых и ассоциированных предприятий нет</t>
  </si>
  <si>
    <t>Порядок признания и последующего учета прочих финансовых активов</t>
  </si>
  <si>
    <t>Прочие активы представляют собой требования Общества. В состав прочих активов входит: расчеты с персоналом; расчеты по социальному страхованию; налог на добавленную стоимость (уплаченный); расчеты с поставщиками и подрядчиками. Указанные активы первоначально признаются по фактической стоимости, которая как правило, является ее справедливой стоимостью. После первоначального признания Общество учитывает данные активы по амортизированной стоимости. По состоянию на каждую отчетную дату, при наличии признаков обесценения создается резерв под обесценение.</t>
  </si>
  <si>
    <t>Порядок признания и последующего учета финансовых обязательств, оцениваемых по справедливой стоимости через прибыль или убыток</t>
  </si>
  <si>
    <t>Общество учитывает прочие финансовые обязательства в соответствии с требованиями соответствующего ОСБУ для каждого обязательства, отнесенного к прочим. Обязательства не подлежат реклассификации.</t>
  </si>
  <si>
    <t>Порядок признания и последующего учета финансовых обязательств, оцениваемых по амортизированной стоимости</t>
  </si>
  <si>
    <t>Общество классифицирует все финансовые обязательства, как оцениваемые впоследствии по амортизированной стоимости.</t>
  </si>
  <si>
    <t>Порядок проведения взаимозачетов финансовых активов и финансовых обязательств</t>
  </si>
  <si>
    <t>Финансовые активы и обязательства взаимозачитываются, и в бухгалтерском балансе отражается чистая величина только в тех случаях, когда существует законодательно установленное право произвести взаимозачет отраженных сумм, а также намерение либо произвести взаимозачет, либо одновременно реализовать актив и урегулировать обязательство</t>
  </si>
  <si>
    <t>Раздел IV. Порядок признания и последующего учета хеджирования</t>
  </si>
  <si>
    <t>Хеджирование денежных потоков (описание типа хеджирования, характер хеджируемых рисков, описание финансовых инструментов, признанных инструментами хеджирования)</t>
  </si>
  <si>
    <t>Не применяется</t>
  </si>
  <si>
    <t>Хеджирование справедливой стоимости (описание типа хеджирования, характер хеджируемых рисков, описание финансовых инструментов, признанных инструментами хеджирования)</t>
  </si>
  <si>
    <t>Хеджирование чистых инвестиций в иностранные подразделения (описание типа хеджирования, характер хеджируемых рисков, описание финансовых инструментов, признанных инструментами хеджирования)</t>
  </si>
  <si>
    <t>Раздел V. Критерии признания и база оценки инвестиционного имущества</t>
  </si>
  <si>
    <t>Применяемая модель учета инвестиционного имущества</t>
  </si>
  <si>
    <t>Критерии, используемые организацией в целях проведения различия между инвестиционным имуществом и объектами собственности, занимаемыми организацией, а также имуществом, предназначенным для продажи в ходе обычной деятельности</t>
  </si>
  <si>
    <t>Степень, в которой справедливая стоимость инвестиционного имущества (измеренная или раскрытая в бухгалтерской (финансовой) отчетности) основана на оценке, произведенной независимым оценщиком, обладающим опытом проведения оценки сопоставимых объектов оценки</t>
  </si>
  <si>
    <t>Раздел VI. Критерии признания и база оценки основных средств</t>
  </si>
  <si>
    <t>25</t>
  </si>
  <si>
    <t>Критерии признания, способы, используемые для оценки основных средств (для каждой группы основных средств)</t>
  </si>
  <si>
    <t>Основным средством признается объект, имеющий материально-вещественную форму, предназначенный для использования Обществом при выполнении работ, оказании услуг либо для управленческих нужд или в административных целях в течение более чем 12 месяцев, при одновременном выполнении следующих условий: • объект способен приносить Обществу экономические выгоды в будущем; • первоначальная стоимость объекта может быть надежно определена. Для целей составления бухгалтерской (финансовой) отчетности, Общество выделяет следующие классификационные группы основных средств: • Земельные участки, здания и сооружения • Офисное и компьютерное оборудование • Транспортные средства • Прочие основные средства. Единицей бухгалтерского учета основных средств является инвентарный объект стоимостью 100 000 рублей 00 копеек и более (включая НДС). Для последующей оценки основных средств используется следующая модель учета: "по первоначальной стоимости за вычетом накопленной амортизации и накопленных убытков от обесценения"</t>
  </si>
  <si>
    <t>Способ переноса прироста стоимости основных средств при переоценке, признанного в составе капитала (накопленной дооценки), на нераспределенную прибыль</t>
  </si>
  <si>
    <t>27</t>
  </si>
  <si>
    <t>Применяемые методы амортизации и порядок оценки ликвидационной стоимости (для каждой группы основных средств) и их изменения</t>
  </si>
  <si>
    <t>Амортизацией является систематическое в течение срока полезного использования объекта основных средств погашение его амортизируемой величины, которая определяется как первоначальная или переоцененная стоимость основного средства за вычетом расчетной ликвидационной стоимости. Для всех основных средств применяется линейный способ начисления амортизации с первоначальной стоимости.</t>
  </si>
  <si>
    <t>28</t>
  </si>
  <si>
    <t>Применяемые сроки полезного использования (для каждой группы основных средств) и их изменения</t>
  </si>
  <si>
    <t>Срок полезного использования определяется Обществом на дату готовности к использованию. Срок полезного использования объектов основных средств общество определяет самостоятельно (на дату ввода в эксплуатацию) на основании классификации основных средств, определяемой в соответствии с Постановлением Правительства РФ от 01.01.2002 № 1 «О классификации основных средств, включаемых в амортизационные группы». Для тех видов основных средств, которые не указаны в амортизационных группах, срок полезного использования устанавливается в соответствии с техническими условиями или рекомендациями организаций-изготовителей. Срок полезного использования определяется Обществом на дату готовности к использованию. Срок полезного использования объекта основных средств организация определяет по группам при признании объекта основных средств исходя из: - ожидаемого срока использования этого объекта в соответствии с ожидаемой производительностью или мощностью; - ожидаемого физического износа этого объекта, зависящего от режима эксплуатации, естественных условий и влияния агрессивной среды, системы проведения ремонта; - нормативно-правовых и других ограничений использования этого объекта; - морального износа этого объекта, возникающего в результате изменения или усовершенствования производственного процесса или в результате изменения рыночного спроса на услуги, оказываемые при помощи основного средства, иных причин. Начисление амортизации по объекту основных средств начинается с даты, когда он становится доступен для использования, то есть, когда его местоположение и состояние позволяют осуществлять его эксплуатацию в соответствии с намерениями руководства.</t>
  </si>
  <si>
    <t>Раздел VII. Критерии признания и база оценки нематериальных активов</t>
  </si>
  <si>
    <t>Критерии признания нематериальных активов (для каждой группы нематериальных активов)</t>
  </si>
  <si>
    <t>Нематериальным активом признается объект, стоимостью более 40 000 рублей 00 копеек одновременно удовлетворяющий следующим условиям:• объект способен приносить Обществу экономические выгоды в будущем, в частности, объект предназначен для использования Обществом при выполнении работ, оказании услуг либо в административных целях или для управленческих нужд;• Общество имеет право на получение экономических выгод от использования объекта в будущем;• имеются ограничения доступа иных лиц к экономическим выгодам от использования объекта (Общество имеет контроль над объектом);• объект может быть идентифицирован (возможность выделения или отделения от других активов);• объект предназначен для использования в течение более чем 12 месяцев;• объект не имеет материально-вещественной формы;• первоначальная стоимость объекта может быть надежно определена.Общество объединяет нематериальные активы, схожие по характеру и использованию, в однородные группы нематериальных активов: • Компьютерное программное обеспечение, в т.ч. лицензии на право пользования программным обеспечение</t>
  </si>
  <si>
    <t>Способы, используемые для оценки приобретенных и самостоятельно созданных нематериальных активов (для каждой группы нематериальных активов)</t>
  </si>
  <si>
    <t>Для последующей оценки нематериальных активов Обществом используется модель учета по первоначальной стоимости за вычетом накопленной амортизации и накопленных убытков от обесценения (модель учета по фактическим затратам). Первоначальной стоимостью нематериальных активов, приобретенных за плату, признается сумма фактических затрат Общества на создание (изготовление) и приобретение нематериального актива, включая налог на добавленную стоимость и иные невозмещаемые налоги.</t>
  </si>
  <si>
    <t>31</t>
  </si>
  <si>
    <t>Способ переноса прироста стоимости нематериальных активов при переоценке, признанного в составе капитала (накопленной дооценки), на нераспределенную прибыль</t>
  </si>
  <si>
    <t>32</t>
  </si>
  <si>
    <t>Раскрытие для каждой группы нематериальных активов с неопределенным сроком полезного использования факта ежегодного тестирования на обесценение, информации о наличии возможных признаков обесценения</t>
  </si>
  <si>
    <t>Организация на конец каждого отчетного года проводит проверку на обесценение НМА. Убытки от обесценения НМА подлежат признанию на дату их выявления. Проверка на обесценение включает в себя выявление следующих признаков возможного обесценения: - существуют признаки устаревания; - простои актива (неиспользования); - планы по прекращению или реструктуризации деятельности, в которой используется актив.</t>
  </si>
  <si>
    <t>33</t>
  </si>
  <si>
    <t>Применяемые сроки полезного использования и методы амортизации для нематериальных активов с ограниченным сроком полезного использования, порядок оценки ликвидационной стоимости и их изменения</t>
  </si>
  <si>
    <t>Общество установило следующие сроки полезного использования нематериальных активов: — для компьютерного программного обеспечения и лицензий на право пользования программным обеспечением – 1-5 лет в зависимости от вида программного обеспечения, но не более срока действия лицензионного договора; — для торговых марок, деловой репутации и иных НМА установление сроков полезного использования актива производится исходя из: - срока действия прав Общества на результат интеллектуальной деятельности или средство индивидуализации и периода контроля над нематериальным активом; или - ожидаемого срока использования нематериального актива, в течение которого Общество предполагает получать экономические выгоды. Начало срока полезного использования нематериальных активов определяется на дату признания нематериального актива (передачи нематериального актива для использования в соответствии с намерениями Общества). Нематериальные активы, по которым невозможно надежно определить срок полезного использования, считаются нематериальными активами с неопределенным сроком полезного использования. Для всех нематериальных активов с определенным сроком полезного использования амортизация производится ежемесячно линейным способом. Применение другого способа начисления амортизации нематериального актива, установление нового срока его полезного использования осуществляются начиная с 1 января года, следующего за годом, в котором принято решение об изменении способа начисления амортизации нематериального актива, срока его полезного использования</t>
  </si>
  <si>
    <t>Порядок учета затрат на создание нематериальных активов собственными силами</t>
  </si>
  <si>
    <t>Нематериальный актив, созданный самим Обществом, включает затраты на заработную плату сотрудников, занятых разработкой, в пропорции потраченного времени, страховые начисления на заработную плату, амортизацию основных средств, непосредственно используемых при разработке нематериального актива, расходы на вознаграждение по договорам гражданско-правового характера, материально производственные затраты и другие, понесенные Обществом расходы, которые непосредственно связаны с созданием нематериального актива.</t>
  </si>
  <si>
    <t>Раздел VIII. Порядок признания и последующего учета вознаграждений работникам и связанных с ними отчислений</t>
  </si>
  <si>
    <t>Порядок признания расходов, связанных с начислением заработной платы, включая компенсационные и стимулирующие выплаты, выплат по отпускам, пособий по временной нетрудоспособности и уходу за ребенком, выходных пособий</t>
  </si>
  <si>
    <t>Под краткосрочными вознаграждениями работникам принимаются все виды вознаграждений работникам (кроме выходных пособий), выплата которых в полном объеме ожидается в течение годового отчетного периода и в течение 12 месяцев после Общество признает обязательства по выплате краткосрочных вознаграждений работникам за осуществление работниками трудовых функций в том периоде, в котором работники выполнили трудовые функции, обеспечивающие право на их получение в размере недисконтированной величины.Долгосрочные вознаграждения работникам не предусмотрены.</t>
  </si>
  <si>
    <t>36</t>
  </si>
  <si>
    <t>Описание пенсионных планов с установленными выплатами, реализуемых организацией</t>
  </si>
  <si>
    <t>37</t>
  </si>
  <si>
    <t>Использование метода дисконтированной стоимости для определения размера обязательства по пенсионному обеспечению и соответствующей стоимости вклада работников в отношении текущего периода</t>
  </si>
  <si>
    <t>38</t>
  </si>
  <si>
    <t>Порядок отражения в бухгалтерской (финансовой) отчетности вознаграждений работникам по окончании трудовой деятельности, не ограниченных фиксируемыми платежами</t>
  </si>
  <si>
    <t>Раздел IX. Порядок признания и последующего учета договоров аренды</t>
  </si>
  <si>
    <t>39</t>
  </si>
  <si>
    <t>Порядок признания, последующего учета, прекращения признания договоров аренды</t>
  </si>
  <si>
    <t>Актив в форме права пользования и оязательство по договору аренды признаются на дату начала аренды. На дату начала аренды актив в форме права пользования оценивается арендатором по первоначальной стоимости, которая должна включать в себя следующее: величину первоначальной оценки обязательства по аренде, как описано в п. 26 МСФО 16 "Аренда",-арендованные платежи на дату начала аренды или до такой даты за вычетом полученных стимулирующих платежей по аренде;-любые перврначальные прямые затраты, понесенные арендатором; на дату начала аренды обязательство по договору аренды оценивается арендатором по приведенной стоимости арендных платежей. Арендные платежи дисконтируются с использованием предусмотренной в договоре аренды процентной ставки. При невозможности расчета предусмотренной в договоре аренды процентной ставки используется процентная ставка равная ключевой ставки на дату расчета. На дату начала аренды арендные платежи, которые включаются в оценку обязательства по договору аренды, состоят из платежей за право пользования базовым активом, определенных в соответствии с пп.27, 28 МСФО 16 "Аренда"Активы в форме права пользования, относящиеся к основным средствам, после первоначального признания оцениваются арендатором с применением модели учета по первоначальной стоимости за вычетом накопленной амортизации и накопленных убытков от обесценения</t>
  </si>
  <si>
    <t>Факт использования организацией - арендатором права не признавать активы в форме права пользования и обязательства по договорам аренды с описанием характера договоров аренды, в отношении которых указанное право применяется</t>
  </si>
  <si>
    <t>В отношении арендованных активов с низкой стоимостью (активов стоимостью ниже 500 000 рублей) и краткосрочной аренды (аренды со сроком не более 12 месяцев) Общество применяет упрощение и отражает платежи по таким договорам аренды равномерно в составе расходов в течение срока ¶аренды.</t>
  </si>
  <si>
    <t>Порядок расчета негарантированной ликвидационной стоимости предмета аренды</t>
  </si>
  <si>
    <t>Основание и порядок расчета процентной ставки по договору аренды</t>
  </si>
  <si>
    <t>Допущения, использованные при определении переменных арендных платежей</t>
  </si>
  <si>
    <t>Раздел X. Критерии признания, база оценки и порядок учета других объектов бухгалтерского учета</t>
  </si>
  <si>
    <t>44</t>
  </si>
  <si>
    <t>Порядок признания и последующего учета активов (активов выбывающих групп), классифицированных как предназначенные для продажи</t>
  </si>
  <si>
    <t>Общество не имеет долгосрочных активов, предназначенных для продажи.</t>
  </si>
  <si>
    <t>Порядок признания и последующего учета запасов. Порядок учета запасов, предназначенных для управленческих нужд</t>
  </si>
  <si>
    <t>Бухгалтерский учет запасов в Обществе регламентируется Положением №492-П и МСФО (IАS) 2 "Запасы". В качестве запасов признаются:— активы в виде запасных частей, материалов, инвентаря, принадлежностей, изданий, которые будут потребляться при выполнении работ, оказании услуг в ходе обычной деятельности организации. Запасы оцениваются при признании в сумме фактических затрат на их приобретение, доставку и приведение в состояние, в котором они пригодны для использования по себестоимости включая налог на добавленную стоимость и иные невозмещаемые налоги. После первоначального признания запасы оцениваются по наименьшей из двух величин:— себестоимости, определенной при первоначальном признании;— чистой цене продажи. При отпуске материалов в эксплуатацию и ином выбытии оценка производится по стоимости каждой единицы. При расходовании, выбытии, утере и перемещении материально-производственных запасов, не имеющих индивидуальных признаков, их оценка производится по себестоимости первых по времени приобретения материально-производственных запасов (способ ФИФО). Стоимость запасов признается в составе расходов при их передаче ответственным лицом Общества для выполнения работ, оказания услуг.</t>
  </si>
  <si>
    <t>Порядок признания и последующего учета резервов - оценочных обязательств</t>
  </si>
  <si>
    <t>Общество не формирует резервов – оценочных обязательств. Резерв по обязательствам и платежам отражается в том случае, если у Общества возникает юридическое или вытекающее из деловой практики обязательство в результате события, произошедшего до даты окончания отчетного периода; существует вероятность того, что выполнение этого обязательства повлечет за собой отток средств и можно достоверно оценить величину расходов на его выполнение. Оценочные обязательства и условные обязательства некредитного характера выявляются и классифицируются на ежеквартальной основе путем вынесения профессионального суждения. Уровень существенности для условных обязательств некредитного характера принимается в размере более 10 % от прибыли Общества, определенной по итогам предыдущего отчетного года. Аналитический учет ведется по каждому оценочному обязательству или условному обязательству некредитного характера.</t>
  </si>
  <si>
    <t>47</t>
  </si>
  <si>
    <t>Порядок признания, последующего учета, прекращения признания кредиторской задолженности</t>
  </si>
  <si>
    <t>Кредиторская задолженность признается в момент, когда у Общества в соответствии с действующим договором возникает обязательство по передаче имущества или выплате денежных средств контрагенту по договору. Кредиторская задолженность по незавершенным сделкам по приобретению имущества в состав активов Общества признается в момент исполнения контрагентом его обязательств по договору и возникновения у Общества обязательства на выплату денежных средств контрагенту. Признание кредиторской задолженности и полученных авансов прекращается в случае: — исполнения обязательства Обществом; — прочего прекращения обязательства в соответствии с законодательством или договором. Кредиторская задолженность отражается по амортизированной стоимости в соответствии с МСФО (IFRS) 9.</t>
  </si>
  <si>
    <t>Порядок признания и оценки уставного и добавочного капитала</t>
  </si>
  <si>
    <t>Уставный  капитал  отражается  по  первоначальной  стоимости. Величина уставного капитала отражается на основании учредительных документов, зарегистрированных в установленном порядке. Записи по счету уставного капитала производятся в случаях увеличения и уменьшения капитала после внесения соответствующих изменений в учредительные документы.</t>
  </si>
  <si>
    <t>Порядок признания и оценки собственных акций (долей), принадлежащих обществу</t>
  </si>
  <si>
    <t>50</t>
  </si>
  <si>
    <t>Порядок признания и оценки резервного капитала</t>
  </si>
  <si>
    <t>51</t>
  </si>
  <si>
    <t>Порядок признания, оценки, последующего учета, прекращения признания отложенного налогового актива и отложенного налогового обязательства</t>
  </si>
  <si>
    <t>Отложенные налоговые обязательства отражаются в бухгалтерском учете при возникновении налогооблагаемых временных разниц ежеквартально. Величина отложенного налогового обязательства определяется как произведение налогооблагаемых временных разниц на налоговую ставку по налогу на прибыль, установленную законодательством Российской Федерации о налогах и сборах и действующую на конец отчетного периода. Отложенные налоговые активы отражаются в бухгалтерском учете при возникновении вычитаемых временных разниц и вероятности получения Обществом достаточной налогооблагаемой прибыли в будущих отчетных периодах. Общество на конец каждого отчетного периода формирует ведомость расчета отложенных налоговых обязательств и отложенных налоговых активов с указанием остатков на активных (пассивных) балансовых счетах для их сравнения с налоговой базой, определения вида временных разниц и сумм отложенных налоговых обязательств и отложенных налоговых активов. При ведении аналитического учета Общество обеспечивает получение информации по объектам бухгалтерского учета, в отношении которых возникает отложенное налоговое обязательство или отложенный налоговый актив</t>
  </si>
  <si>
    <t>52</t>
  </si>
  <si>
    <t>Порядок отражения дивидендов</t>
  </si>
  <si>
    <t>Решение о выплате (объявлении) дивидендов может быть принято Участниками Общества. Источником выплаты дивидендов является прибыль Общество после налогообложения (чистая прибыль общества). Чистая прибыль Общества определяется по данным бухгалтерской (финансовой) отчетности общества. Дивиденды отражаются в том периоде, в котором они были объявлены</t>
  </si>
  <si>
    <t>53</t>
  </si>
  <si>
    <t>Порядок признания, оценки и последующего учета прочих объектов бухгалтерского учета</t>
  </si>
  <si>
    <t>Примечание 5. Денежные средства</t>
  </si>
  <si>
    <t>Таблица 5.1</t>
  </si>
  <si>
    <t>Полная балансовая стоимость</t>
  </si>
  <si>
    <t>Оценочный резерв под ожидаемые кредитные убытки</t>
  </si>
  <si>
    <t>Балансовая стоимость</t>
  </si>
  <si>
    <t>Расчетные счета</t>
  </si>
  <si>
    <t>Компоненты денежных средств и их эквивалентов</t>
  </si>
  <si>
    <t>Таблица 5.2</t>
  </si>
  <si>
    <t>Выверка изменений оценочного резерва под ожидаемые кредитные убытки по денежным средствам</t>
  </si>
  <si>
    <t>Таблица 5.3</t>
  </si>
  <si>
    <t>Оценочный резерв под ожидаемые кредитные убытки, оцениваемый в сумме, равной 12-месячным ожидаемым кредитным убыткам</t>
  </si>
  <si>
    <t>Оценочный резерв под ожидаемые кредитные убытки, оцениваемый в сумме, равной ожидаемым кредитным убыткам за весь срок</t>
  </si>
  <si>
    <t>Оценочный резерв под ожидаемые кредитные убытки по финансовым активам, являющимся кредитно-обесцененными при первоначальном признании</t>
  </si>
  <si>
    <t>по финансовым активам, кредитный риск по которым значительно увеличился с даты первоначального признания, но которые не являются кредитно-обесцененными</t>
  </si>
  <si>
    <t>по кредитно-обесцененным финансовым активам, кроме финансовых активов, являющихся кредитно-обесцененными при первоначальном признании</t>
  </si>
  <si>
    <t>за 1 полугодие 2024 г.</t>
  </si>
  <si>
    <t>Примечание 6. Финансовые активы, в обязательном порядке классифицируемые как оцениваемые по справедливой стоимости через прибыль или убыток</t>
  </si>
  <si>
    <t>Финансовые активы, в обязательном порядке классифицируемые как оцениваемые 
по справедливой стоимости через прибыль или убыток</t>
  </si>
  <si>
    <t>Таблица 6.1</t>
  </si>
  <si>
    <t>Ценные бумаги, в обязательном порядке классифицируемые как 
оцениваемые по справедливой стоимости через прибыль или убыток</t>
  </si>
  <si>
    <t>Таблица 6.2</t>
  </si>
  <si>
    <t>Займы выданные, в обязательном порядке классифицируемые 
как оцениваемые по справедливой стоимости через прибыль или убыток</t>
  </si>
  <si>
    <t>Таблица 6.3</t>
  </si>
  <si>
    <t>Номер покзателя</t>
  </si>
  <si>
    <t>Примечание 7. Финансовые активы, классифицируемые как оцениваемые по справедливой стоимости 
через прибыль или убыток по усмотрению организации</t>
  </si>
  <si>
    <t>Финансовые активы, классифицируемые как оцениваемые по справедливой стоимости 
через прибыль или убыток по усмотрению организации</t>
  </si>
  <si>
    <t>Таблица 7.1</t>
  </si>
  <si>
    <t>Примечание 8. Финансовые активы, оцениваемые по справедливой стоимости через прочий совокупный доход: долговые инструменты</t>
  </si>
  <si>
    <t>Долговые инструменты, оцениваемые по справедливой стоимости через
прочий совокупный доход</t>
  </si>
  <si>
    <t>Таблица 8.1</t>
  </si>
  <si>
    <t>Долговые ценные бумаги, в том числе:</t>
  </si>
  <si>
    <t>Правительства Российской Федерации</t>
  </si>
  <si>
    <t>Выверка изменений оценочного резерва под ожидаемые кредитные 
убытки по долговым инструментам, оцениваемым по справедливой стоимости через прочий совокупный доход</t>
  </si>
  <si>
    <t>Таблица 8.2</t>
  </si>
  <si>
    <t>Оценочный резерв под ожидаемые кредитные убытки на 1 января 2025 г., в том числе:</t>
  </si>
  <si>
    <t>долговые ценные бумаги</t>
  </si>
  <si>
    <t>Отчисления в оценочный резерв (восстановление оценочного резерва) под ожидаемые кредитные убытки, в том числе:</t>
  </si>
  <si>
    <t>Списание за счет оценочного резерва под ожидаемые кредитные убытки, в том числе:</t>
  </si>
  <si>
    <t>Оценочный резерв под ожидаемые кредитные убытки на 1 января 2024 г., в том числе:</t>
  </si>
  <si>
    <t>Оценочный резерв под ожидаемые кредитные убытки на 30 июня 2024 г., в том числе:</t>
  </si>
  <si>
    <t>Примечание 9. Финансовые активы, оцениваемые по справедливой
 стоимости через прочий совокупный доход: долевые инструменты</t>
  </si>
  <si>
    <t>Долевые инструменты, оцениваемые по справедливой стоимости через прочий совокупный доход</t>
  </si>
  <si>
    <t>Таблица 9.1</t>
  </si>
  <si>
    <t>Примечание 10. Финансовые активы, оцениваемые по
 амортизированной стоимости: средства в кредитных организациях и банках-нерезидентах</t>
  </si>
  <si>
    <t>Средства в кредитных организациях и банках-нерезидентах,
оцениваемые по амортизированной стоимости</t>
  </si>
  <si>
    <t>Таблица 10.1</t>
  </si>
  <si>
    <t>Депозиты в кредитных организациях и банках-нерезидентах, в том числе:</t>
  </si>
  <si>
    <t>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</si>
  <si>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Средства на специальном брокерском счете и номинальном счете оператора платформы</t>
  </si>
  <si>
    <t>Выверка изменений оценочного резерва под ожидаемые кредитные убытки по финансовым активам,
оцениваемым по амортизированной стоимости: средствам в кредитных организациях и банках-нерезидентах</t>
  </si>
  <si>
    <t>Таблица 10.2</t>
  </si>
  <si>
    <t>по финансовым активам, оценочный резерв под ожидаемые кредитные убытки по которым оценивается в упрощенном порядке</t>
  </si>
  <si>
    <t>Информация по номинальным процентным ставкам и ожидаемым 
срокам погашения по средствам в кредитных организациях и банках-нерезидентах</t>
  </si>
  <si>
    <t>Таблица 10.3</t>
  </si>
  <si>
    <t xml:space="preserve"> </t>
  </si>
  <si>
    <t>Диапазон контрактных процентных ставок</t>
  </si>
  <si>
    <t>Временной интервал сроков погашения</t>
  </si>
  <si>
    <t>Примечание 11. Финансовые активы, оцениваемые 
по амортизированной стоимости: займы выданные и прочие размещенные средства</t>
  </si>
  <si>
    <t>Займы выданные и прочие размещенные средства, оцениваемые по
амортизированной стоимости</t>
  </si>
  <si>
    <t>Таблица 11.1</t>
  </si>
  <si>
    <t xml:space="preserve">  </t>
  </si>
  <si>
    <t>на 31 декабря 2024 г.</t>
  </si>
  <si>
    <t xml:space="preserve"> Номер показателя</t>
  </si>
  <si>
    <t>Прочие выданные займы</t>
  </si>
  <si>
    <t>Выверка изменений оценочного резерва под ожидаемые кредитные
убытки по финансовым активам, оцениваемым по амортизированной 
стоимости: займам выданным и прочим размещенным средствам</t>
  </si>
  <si>
    <t>Таблица 11.2</t>
  </si>
  <si>
    <t>Оценочный резерв под ожидаемые кредитные убытки по состоянию на 30 июня 2025 г., в том числе:</t>
  </si>
  <si>
    <t>Примечание 12. Финансовые активы, оцениваемые по 
амортизированной стоимости: дебиторская задолженность</t>
  </si>
  <si>
    <t>Дебиторская задолженность, оцениваемая по амортизированной стоимости</t>
  </si>
  <si>
    <t>Таблица 12.1</t>
  </si>
  <si>
    <t>Дебиторская задолженность клиентов</t>
  </si>
  <si>
    <t>Выверка изменений оценочного резерва под ожидаемые кредитные
убытки по финансовым активам, оцениваемым по амортизированной 
стоимости: дебиторской задолженности</t>
  </si>
  <si>
    <t>Таблица 12.2</t>
  </si>
  <si>
    <t>Оценочный резерв под ожидаемые кредитные убытки по состоянию на 1 января 2025 г., в том числе:</t>
  </si>
  <si>
    <t>прочее</t>
  </si>
  <si>
    <t>Оценочный резерв под ожидаемые кредитные убытки по состоянию на 1 января 2024 г., в том числе:</t>
  </si>
  <si>
    <t>Оценочный резерв под ожидаемые кредитные убытки по состоянию на 30 июня 2024 г., в том числе:</t>
  </si>
  <si>
    <t>Примечание 13. Инвестиции в ассоциированные организации</t>
  </si>
  <si>
    <t>Инвестиции в ассоциированные организации</t>
  </si>
  <si>
    <t>Таблица 13.1</t>
  </si>
  <si>
    <t>Резерв под обесценение</t>
  </si>
  <si>
    <t>Доля участия, %</t>
  </si>
  <si>
    <t>Страна регистрации</t>
  </si>
  <si>
    <t>Анализ изменений резерва под обесценение инвестиций в ассоциированные организации</t>
  </si>
  <si>
    <t>Таблица 13.2</t>
  </si>
  <si>
    <t>Примечание 14. Инвестиции в совместные предприятия</t>
  </si>
  <si>
    <t>Инвестиции в совместные предприятия</t>
  </si>
  <si>
    <t>Таблица 14.1</t>
  </si>
  <si>
    <t>Анализ изменений резерва под обесценение инвестиций в совместные предприятия</t>
  </si>
  <si>
    <t>Таблица 14.2</t>
  </si>
  <si>
    <t>Примечание 15. Инвестиции в дочерние организации</t>
  </si>
  <si>
    <t>Инвестиции в дочерние организации</t>
  </si>
  <si>
    <t>Таблица 15.1</t>
  </si>
  <si>
    <t>Анализ изменений резерва под обесценение инвестиций в дочерние организации</t>
  </si>
  <si>
    <t>Таблица 15.2</t>
  </si>
  <si>
    <t>Примечание 16. Активы и обязательства,
включенные в выбывающие группы, классифицированные как предназначенные для продажи</t>
  </si>
  <si>
    <t>Основные виды активов (активов выбывающих групп),
классифицированных как предназначенные для продажи</t>
  </si>
  <si>
    <t>Таблица 16.1</t>
  </si>
  <si>
    <t>Основные виды обязательств выбывающих групп,
классифицированных как предназначенные для продажи</t>
  </si>
  <si>
    <t>Таблица 16.2</t>
  </si>
  <si>
    <t>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t>
  </si>
  <si>
    <t>Таблица 16.3</t>
  </si>
  <si>
    <t>Чистые денежные потоки, относящиеся
к прекращенной деятельности, отраженные в отчете о движении денежных средств</t>
  </si>
  <si>
    <t>Таблица 16.4</t>
  </si>
  <si>
    <t>Примечание 17. Инвестиционное имущество и капитальные вложения в него</t>
  </si>
  <si>
    <t>Инвестиционное имущество и капитальные вложения в него</t>
  </si>
  <si>
    <t>Таблица 17.1</t>
  </si>
  <si>
    <t>Инвестиционное имущество в собственности</t>
  </si>
  <si>
    <t>Активы в форме права пользования, относящиеся к инвестиционному имуществу</t>
  </si>
  <si>
    <t>Капитальные вложения в инвестиционное имущество</t>
  </si>
  <si>
    <t>Суммы, признанные в отчете о финансовых результатах</t>
  </si>
  <si>
    <t>Таблица 17.2</t>
  </si>
  <si>
    <t>Сверка полученных данных по оценке и балансовой стоимости инвестиционного имущества</t>
  </si>
  <si>
    <t>Таблица 17.3</t>
  </si>
  <si>
    <t>Примечание 18. Нематериальные активы и капитальные вложения в них</t>
  </si>
  <si>
    <t>Таблица 18.1</t>
  </si>
  <si>
    <t>Нематериальные активы, приобретенные</t>
  </si>
  <si>
    <t>Нематериальные активы, созданные самостоятельно</t>
  </si>
  <si>
    <t>Капитальные вложения в объекты нематериальных активов</t>
  </si>
  <si>
    <t>Программное обеспечение</t>
  </si>
  <si>
    <t>Лицензии и франшизы</t>
  </si>
  <si>
    <t>Балансовая стоимость на 1 января 2024 г.</t>
  </si>
  <si>
    <t>первоначальная (переоцененная) стоимость</t>
  </si>
  <si>
    <t>накопленная амортизация</t>
  </si>
  <si>
    <t>Амортизация</t>
  </si>
  <si>
    <t>Балансовая стоимость на 30 июня 2024 г.</t>
  </si>
  <si>
    <t>Балансовая стоимость на 1 января 2025 г.</t>
  </si>
  <si>
    <t>Балансовая стоимость на 30 июня 2025 г.</t>
  </si>
  <si>
    <t>Примечание 19. Основные средства и капитальные вложения в них</t>
  </si>
  <si>
    <t>Таблица 19.1</t>
  </si>
  <si>
    <t>Основные средства в собственности</t>
  </si>
  <si>
    <t>Активы в форме права пользования,
относящиеся к основным средствам</t>
  </si>
  <si>
    <t>Капитальные вложения в основные средства</t>
  </si>
  <si>
    <t>Земля, здания и сооружения</t>
  </si>
  <si>
    <t>Офисное и компьютерное оборудование</t>
  </si>
  <si>
    <t>Транспортные средства</t>
  </si>
  <si>
    <t>Балансовая стоимость на 1 января 2024 г., в том числе:</t>
  </si>
  <si>
    <t>Поступление</t>
  </si>
  <si>
    <t>Балансовая стоимость на 30 июня 2024 г., в том числе:</t>
  </si>
  <si>
    <t>Балансовая стоимость на 1 января 2025 г., в том числе:</t>
  </si>
  <si>
    <t>Выбытие, в том числе:</t>
  </si>
  <si>
    <t>Балансовая стоимость на 30 июня 2025 г., в том числе:</t>
  </si>
  <si>
    <t>Примечание 20. Прочие активы</t>
  </si>
  <si>
    <t>Таблица 20.1</t>
  </si>
  <si>
    <t>Расчеты по налогам и сборам, кроме налога на прибыль</t>
  </si>
  <si>
    <t>Расчеты с персоналом</t>
  </si>
  <si>
    <t>Расчеты по социальному страхованию</t>
  </si>
  <si>
    <t>Налог на добавленную стоимость, уплаченный</t>
  </si>
  <si>
    <t>Расчеты с поставщиками и подрядчиками</t>
  </si>
  <si>
    <t>Запасы</t>
  </si>
  <si>
    <t>Анализ изменений запасов</t>
  </si>
  <si>
    <t>Таблица 20.2</t>
  </si>
  <si>
    <t>Виды запасов</t>
  </si>
  <si>
    <t>Запасные части</t>
  </si>
  <si>
    <t>Материалы</t>
  </si>
  <si>
    <t>Инвентарь и принадлежности</t>
  </si>
  <si>
    <t>Вложения в драгоценные металлы, монеты и природные камни</t>
  </si>
  <si>
    <t>Анализ изменений резерва под обесценение прочих активов</t>
  </si>
  <si>
    <t>Таблица 20.3</t>
  </si>
  <si>
    <t>Расчеты с посредниками по обслуживанию выпусков ценных бумаг</t>
  </si>
  <si>
    <t>Примечание 21. Финансовые обязательства, в обязательном порядке классифицируемые как оцениваемые по справедливой стоимости через прибыль или убыток</t>
  </si>
  <si>
    <t>Финансовые обязательства, в обязательном порядке
классифицируемые как оцениваемые по справедливой стоимости через прибыль или убыток</t>
  </si>
  <si>
    <t>Таблица 21.1</t>
  </si>
  <si>
    <t>Примечание 22. Финансовые обязательства,
классифицируемые как оцениваемые по справедливой стоимости
через прибыль или убыток по усмотрению организации</t>
  </si>
  <si>
    <t>Финансовые обязательства, классифицируемые
как оцениваемые по справедливой стоимости через прибыль или убыток по усмотрению организации</t>
  </si>
  <si>
    <t>Таблица 22.1</t>
  </si>
  <si>
    <t>Анализ изменения справедливой стоимости
финансовых обязательств, классифицируемых как оцениваемые
по справедливой стоимости через прибыль или убыток по усмотрению организации</t>
  </si>
  <si>
    <t>Таблица 22.2</t>
  </si>
  <si>
    <t>Изменение справедливой стоимости, обусловленное изменениями кредитного риска, нарастающим итогом</t>
  </si>
  <si>
    <t>Изменение справедливой стоимости, обусловленное изменениями кредитного риска за 1 полугодие 2025 г.</t>
  </si>
  <si>
    <t>Перенос накопленной прибыли или убытка от переоценки из прочего совокупного дохода в нераспределенную прибыль за 1 полугодие 2025 г.</t>
  </si>
  <si>
    <t>Увеличение переоценки в прочем совокупном доходе за 1 полугодие 2025 г.</t>
  </si>
  <si>
    <t>Разница между балансовой стоимостью обязательства и суммой, которая должна быть уплачена при погашении обязательства</t>
  </si>
  <si>
    <t>Изменение справедливой стоимости, обусловленное изменениями кредитного риска за 1 полугодие 2024 г.</t>
  </si>
  <si>
    <t>Перенос накопленной прибыли или убытка от переоценки из прочего совокупного дохода в нераспределенную прибыль за 1 полугодие 2024 г.</t>
  </si>
  <si>
    <t>Увеличение переоценки в прочем совокупном доходе за 1 полугодие 2024 г.</t>
  </si>
  <si>
    <t>Примечание 23. Финансовые обязательства, оцениваемые
по амортизированной стоимости: средства клиентов</t>
  </si>
  <si>
    <t>Средства клиентов, оцениваемые по амортизированной стоимости</t>
  </si>
  <si>
    <t>Таблица 23.1</t>
  </si>
  <si>
    <t>Примечание 24. Финансовые обязательства, оцениваемые
по амортизированной стоимости: кредиты, займы и прочие привлеченные средства</t>
  </si>
  <si>
    <t>Кредиты, займы и прочие привлеченные средства, оцениваемые по амортизированной стоимости</t>
  </si>
  <si>
    <t>Таблица 24.1</t>
  </si>
  <si>
    <t>Обязательства по аренде</t>
  </si>
  <si>
    <t>Анализ процентных ставок и сроков погашения</t>
  </si>
  <si>
    <t>Таблица 24.2</t>
  </si>
  <si>
    <t>Процентные ставки</t>
  </si>
  <si>
    <t>Сроки погашения</t>
  </si>
  <si>
    <t>Примечание 25. Финансовые обязательства,
оцениваемые по амортизированной стоимости: выпущенные долговые ценные бумаги</t>
  </si>
  <si>
    <t>Выпущенные долговые ценные бумаги, оцениваемые по амортизированной стоимости</t>
  </si>
  <si>
    <t>Таблица 25.1</t>
  </si>
  <si>
    <t>Таблица 25.2</t>
  </si>
  <si>
    <t>Примечание 26. Финансовые обязательства, оцениваемые
по амортизированной стоимости: кредиторская задолженность</t>
  </si>
  <si>
    <t>Кредиторская задолженность, оцениваемая по амортизированной стоимости</t>
  </si>
  <si>
    <t>Таблица 26.1</t>
  </si>
  <si>
    <t>Примечание 27. Обязательства по выплате вознаграждений
работникам по окончании трудовой деятельности, не ограниченных фиксируемыми платежами</t>
  </si>
  <si>
    <t>Чистые обязательства (активы) по выплате вознаграждений
работникам по окончании трудовой деятельности, не ограниченных фиксируемыми платежами</t>
  </si>
  <si>
    <t>Таблица 27.1</t>
  </si>
  <si>
    <t>Чистые обязательства (активы) программы с установленными выплатами</t>
  </si>
  <si>
    <t>Таблица 27.2</t>
  </si>
  <si>
    <t>Изменение приведенной стоимости обязательств программы с установленными выплатами</t>
  </si>
  <si>
    <t>Таблица 27.3</t>
  </si>
  <si>
    <t>Изменение справедливой стоимости активов программы с установленными выплатами</t>
  </si>
  <si>
    <t>Таблица 27.4</t>
  </si>
  <si>
    <t>Распределение активов программы с установленными выплатами</t>
  </si>
  <si>
    <t>Таблица 27.5</t>
  </si>
  <si>
    <t>Актуарные допущения, использованные в расчетах</t>
  </si>
  <si>
    <t>Таблица 27.6</t>
  </si>
  <si>
    <t>Анализ чувствительности чистых обязательств программы с установленными выплатами</t>
  </si>
  <si>
    <t>Таблица 27.7</t>
  </si>
  <si>
    <t>Расходы по программе с установленными выплатами</t>
  </si>
  <si>
    <t>Таблица 27.8</t>
  </si>
  <si>
    <t>Чистое изменение переоценки обязательств (активов)
по выплате вознаграждений работникам по окончании трудовой
деятельности, не ограниченных фиксируемыми платежами</t>
  </si>
  <si>
    <t>Таблица 27.9</t>
  </si>
  <si>
    <t>Примечание 28. Резервы - оценочные обязательства</t>
  </si>
  <si>
    <t>Анализ изменений резервов - оценочных обязательств</t>
  </si>
  <si>
    <t>Таблица 28.1</t>
  </si>
  <si>
    <t>Налоговые риски</t>
  </si>
  <si>
    <t>Судебные иски</t>
  </si>
  <si>
    <t>Финансовые гарантии</t>
  </si>
  <si>
    <t>Примечание 29. Прочие обязательства</t>
  </si>
  <si>
    <t>Таблица 29.1</t>
  </si>
  <si>
    <t>Налог на добавленную стоимость, полученный</t>
  </si>
  <si>
    <t>Примечание 30. Капитал и управление капиталом</t>
  </si>
  <si>
    <t>Уставный капитал акционерного общества</t>
  </si>
  <si>
    <t>Таблица 30.1</t>
  </si>
  <si>
    <t>Количество обыкновенных акций в обращении</t>
  </si>
  <si>
    <t>Номинальная стоимость обыкновенных акций</t>
  </si>
  <si>
    <t>Количество привилегированных акций</t>
  </si>
  <si>
    <t>Номинальная стоимость привилегированных акций</t>
  </si>
  <si>
    <t>Корректировка на инфляцию</t>
  </si>
  <si>
    <t>Уставный капитал общества с ограниченной ответственностью</t>
  </si>
  <si>
    <t>Таблица 30.2</t>
  </si>
  <si>
    <t>Информация о структуре долей в капитале по состоянию на конец отчетного года и на конец предыдущего отчетного года</t>
  </si>
  <si>
    <t>Стуктура долей на конец 2024 года: Доли принадлежат трем физическим лицам участникам Общества, из них двое ключевые сотрудники Общеста. Размер долей - 45,505%; 45,505 %, 8,99%.</t>
  </si>
  <si>
    <t>Информация об изменениях за отчетный год структуры долей в капитале</t>
  </si>
  <si>
    <t>Структура долей в капитале не изменилась за отчетный год.</t>
  </si>
  <si>
    <t>Информация о корректировке капитала на инфляцию</t>
  </si>
  <si>
    <t>Корректировка капитала на инфляцию не производилась.</t>
  </si>
  <si>
    <t>Информация о распределении прибыли</t>
  </si>
  <si>
    <t>Была распределена чистая прибыль за 2024 год в размере 210 000 000,00 (Двести десять миллионов) рублей между участниками Общества</t>
  </si>
  <si>
    <t>Информация о дополнительных правах, предусмотренных для участников на конец отчетного года и на конец предыдущего отчетного года</t>
  </si>
  <si>
    <t>Дополнительных прав для участников на конец отчетного периода и  предыдущего года нет.</t>
  </si>
  <si>
    <t>Управление капиталом</t>
  </si>
  <si>
    <t>Таблица 30.3</t>
  </si>
  <si>
    <t>Примечание 31. Реклассификация финансовых активов</t>
  </si>
  <si>
    <t>Реклассификация финансовых активов</t>
  </si>
  <si>
    <t>Таблица 31.1</t>
  </si>
  <si>
    <t>Категория долгового инструмента до реклассификации</t>
  </si>
  <si>
    <t>Категория долгового инструмента после реклассификации</t>
  </si>
  <si>
    <t>Финансовые активы, оцениваемые по амортизированной стоимости</t>
  </si>
  <si>
    <t>Долговые инструменты, оцениваемые по справедливой стоимости через прочий совокупный доход</t>
  </si>
  <si>
    <t>Финансовые активы, в обязательном порядке классифицируемые как оцениваемые по справедливой стоимости через прибыль или убыток</t>
  </si>
  <si>
    <t>Балансовая стоимость до реклассификации</t>
  </si>
  <si>
    <t>Примечание 32.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</si>
  <si>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</si>
  <si>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Таблица 32.1</t>
  </si>
  <si>
    <t>Доходы за вычетом расходов (расходы за вычетом доходов) от торговых операций</t>
  </si>
  <si>
    <t>Доходы за вычетом расходов (расходы за вычетом доходов) от переоценки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</si>
  <si>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</si>
  <si>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</si>
  <si>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за 2 квартал 2025 г.</t>
  </si>
  <si>
    <t>за 2 квартал 2024 г.</t>
  </si>
  <si>
    <t>Примечание 33.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организации</t>
  </si>
  <si>
    <t>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организации</t>
  </si>
  <si>
    <t>Таблица 33.1</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</si>
  <si>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активов и их справедливой стоимостью при первоначальном признании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</si>
  <si>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активов и их справедливой стоимостью после первоначального признания</t>
  </si>
  <si>
    <t>Примечание 34. Процентные доходы</t>
  </si>
  <si>
    <t>Процентные доходы</t>
  </si>
  <si>
    <t>Таблица 34.1</t>
  </si>
  <si>
    <t>По необесцененным финансовым активам, в том числе:</t>
  </si>
  <si>
    <t>по финансовым активам, оцениваемым по справедливой стоимости через прочий совокупный доход</t>
  </si>
  <si>
    <t>по финансовым активам, оцениваемым по амортизированной стоимости: средствам в кредитных организациях и банках-нерезидентах</t>
  </si>
  <si>
    <t>по финансовым активам, оцениваемым по амортизированной стоимости: займам выданным и прочим размещенным средствам</t>
  </si>
  <si>
    <t>Примечание 35. 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t>
  </si>
  <si>
    <t>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t>
  </si>
  <si>
    <t>Таблица 35.1</t>
  </si>
  <si>
    <t>Доходы (расходы) от переоценки, реклассифицированные в состав прибыли или убытка при прекращении признания финансовых активов</t>
  </si>
  <si>
    <t>Примечание 36.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</si>
  <si>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</si>
  <si>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Таблица 36.1</t>
  </si>
  <si>
    <t>Примечание 37. Доходы за вычетом расходов
(расходы за вычетом доходов) от операций
с инвестиционным имуществом и капитальными вложениями в него</t>
  </si>
  <si>
    <t>Доходы за вычетом расходов
(расходы за вычетом доходов) от операций
с инвестиционным имуществом и капитальными вложениями в него</t>
  </si>
  <si>
    <t>Таблица 37.1</t>
  </si>
  <si>
    <t>Примечание 38. Доходы за вычетом расходов (расходы за вычетом доходов)
от операций с иностранной валютой</t>
  </si>
  <si>
    <t>Доходы за вычетом расходов (расходы за вычетом доходов)
от операций с иностранной валютой</t>
  </si>
  <si>
    <t>Таблица 38.1</t>
  </si>
  <si>
    <t>Примечание 39. Прочие инвестиционные доходы за вычетом расходов (расходы за вычетом доходов)</t>
  </si>
  <si>
    <t>Прочие инвестиционные доходы за вычетом расходов (расходы за вычетом доходов)</t>
  </si>
  <si>
    <t>Таблица 39.1</t>
  </si>
  <si>
    <t>Примечание 40. Выручка от оказания услуг и комиссионные доходы</t>
  </si>
  <si>
    <t>Таблица 40.1</t>
  </si>
  <si>
    <t>Раздел I. Выручка и комиссионные доходы от деятельности по организации торгов</t>
  </si>
  <si>
    <t>Раздел II. Выручка от оказания услуг по ведению реестра владельцев ценных бумаг</t>
  </si>
  <si>
    <t>Раздел III. Выручка от клиринговой деятельности, репозитарной деятельности</t>
  </si>
  <si>
    <t>Раздел IV. Выручка от оказания услуг по деятельности депозитария</t>
  </si>
  <si>
    <t>Раздел V. Комиссионные доходы от брокерской деятельности</t>
  </si>
  <si>
    <t>Раздел VI. Выручка по другим видам деятельности</t>
  </si>
  <si>
    <t>Выручка от оказания услуг по доверительному управлению</t>
  </si>
  <si>
    <t>Раздел VII. Прочие доходы по основному виду деятельности</t>
  </si>
  <si>
    <t>Всего</t>
  </si>
  <si>
    <t>Примечание 41. Расходы на персонал</t>
  </si>
  <si>
    <t>Таблица 41.1</t>
  </si>
  <si>
    <t>Расходы по выплате краткосрочных вознаграждений работникам</t>
  </si>
  <si>
    <t>Страховые взносы с выплат вознаграждений работникам</t>
  </si>
  <si>
    <t>Расходы по прочим долгосрочным вознаграждениям</t>
  </si>
  <si>
    <t>Таблица 41.2</t>
  </si>
  <si>
    <t>Примечание 42. Прямые операционные расходы</t>
  </si>
  <si>
    <t>Таблица 42.1</t>
  </si>
  <si>
    <t>Расходы на услуги депозитариев и регистраторов</t>
  </si>
  <si>
    <t>Расходы по комиссии за клиринг</t>
  </si>
  <si>
    <t>Биржевые сборы</t>
  </si>
  <si>
    <t>Расходы управляющей компании за счет собственных средств в отношении инвестиционных фондов</t>
  </si>
  <si>
    <t>Примечание 43. Процентные расходы</t>
  </si>
  <si>
    <t>Таблица 43.1</t>
  </si>
  <si>
    <t>По финансовым обязательствам, оцениваемым по амортизированной стоимости: кредитам, займам и прочим привлеченным средствам, кроме обязательств по аренде</t>
  </si>
  <si>
    <t>По обязательствам по аренде</t>
  </si>
  <si>
    <t>Примечание 44. Доходы за вычетом расходов 
(расходы за вычетом доходов) от операций с финансовыми обязательствами</t>
  </si>
  <si>
    <t>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организации</t>
  </si>
  <si>
    <t>Таблица 44.1</t>
  </si>
  <si>
    <t>Доходы за вычетом расходов (расходы за вычетом доходов) от операций</t>
  </si>
  <si>
    <t>Доходы за вычетом расходов (расходы за вычетом доходов) 
от операций с финансовыми обязательствами, оцениваемыми по амортизированной стоимости</t>
  </si>
  <si>
    <t>Таблица 44.2</t>
  </si>
  <si>
    <t>Примечание 45. Общие и административные расходы</t>
  </si>
  <si>
    <t>Таблица 45.1</t>
  </si>
  <si>
    <t>Расходы на информационно-телекоммуникационные услуги</t>
  </si>
  <si>
    <t>Амортизация основных средств</t>
  </si>
  <si>
    <t>Амортизация нематериальных активов</t>
  </si>
  <si>
    <t>Расходы по аренде</t>
  </si>
  <si>
    <t>Расходы по операциям с основными средствами, нематериальными активами и капитальными вложениями в объекты основных средств и нематериальных активов</t>
  </si>
  <si>
    <t>Расходы на юридические, консультационные услуги и аудит</t>
  </si>
  <si>
    <t>Расходы на служебные командировки</t>
  </si>
  <si>
    <t>Неустойки (штрафы, пени)</t>
  </si>
  <si>
    <t>Расходы на услуги кредитных организаций и банков-нерезидентов</t>
  </si>
  <si>
    <t>Расходы по уплате налогов, за исключением налога на прибыль</t>
  </si>
  <si>
    <t>Примечание 46. Прочие доходы и расходы</t>
  </si>
  <si>
    <t>Таблица 46.1</t>
  </si>
  <si>
    <t>Доходы от сдачи в аренду имущества, кроме инвестиционного имущества</t>
  </si>
  <si>
    <t>Таблица 46.2</t>
  </si>
  <si>
    <t>Расходы на благотворительность, осуществление спортивных мероприятий, отдыха, мероприятий культурно-просветительского характера</t>
  </si>
  <si>
    <t>Примечание 47. Аренда</t>
  </si>
  <si>
    <t>Информация по договорам аренды, по условиям которых организация является арендатором</t>
  </si>
  <si>
    <t>Таблица 47.1</t>
  </si>
  <si>
    <t>Характер деятельности арендатора, связанной с договорами аренды</t>
  </si>
  <si>
    <t>Общество является Арендатором по договору аренды нежилого помещения, предназначенного для использования в качестве офисного помещения.</t>
  </si>
  <si>
    <t>Будущие денежные потоки, которым потенциально подвержен арендатор, не отражаемые при оценке обязательств по аренде</t>
  </si>
  <si>
    <t>отсутствуют</t>
  </si>
  <si>
    <t>Ограничения или особые условия, связанные с договорами аренды</t>
  </si>
  <si>
    <t>По договорам с арендодателем  МКООО "БАРНДЕЙЛ" были внесены обеспечительные платежи, которые будут возвращены при по окончании договора аренды.</t>
  </si>
  <si>
    <t>Информация об операциях продажи с обратной арендой</t>
  </si>
  <si>
    <t>отсутствует</t>
  </si>
  <si>
    <t>Сумма обязательств по краткосрочным договорам аренды, если перечень краткосрочных договоров аренды, по которому у арендатора есть обязательства на конец отчетного периода, отличается от перечня краткосрочных договоров аренды, к которому относится расход по краткосрочным договорам аренды за отчетный период</t>
  </si>
  <si>
    <t>Затраты арендатора, связанные с произведенными улучшениями предмета аренды, и порядок их компенсации</t>
  </si>
  <si>
    <t>Затраты арендатора, понесенные в связи с поступлением предмета аренды и приведением его в состояние, пригодное для использования в запланированных целях</t>
  </si>
  <si>
    <t>Информация о пересмотре фактической стоимости активов в форме права пользования и обязательства по аренде</t>
  </si>
  <si>
    <t>Активы и обязательства по договорам аренды,
в соответствии с условиями которых организация является арендатором</t>
  </si>
  <si>
    <t>Таблица 47.2</t>
  </si>
  <si>
    <t>Финансовые обязательства, оцениваемые по амортизированной стоимости: кредиты, займы и прочие привлеченные средства</t>
  </si>
  <si>
    <t>Денежные потоки по договорам аренды,
в соответствии с условиями которых организация является арендатором</t>
  </si>
  <si>
    <t>Таблица 47.3</t>
  </si>
  <si>
    <t>Денежные потоки от операционной деятельности, в том числе:</t>
  </si>
  <si>
    <t>проценты уплаченные</t>
  </si>
  <si>
    <t>Денежные потоки от финансовой деятельности, в том числе:</t>
  </si>
  <si>
    <t>платежи в погашение обязательств по договорам аренды</t>
  </si>
  <si>
    <t>Информация по договорам аренды, по условиям которых организация является арендодателем</t>
  </si>
  <si>
    <t>Таблица 47.4</t>
  </si>
  <si>
    <t>Анализ недисконтированных арендных платежей по срокам
погашения и сверка недисконтированных арендных платежей
с чистой инвестицией в аренду</t>
  </si>
  <si>
    <t>Таблица 47.5</t>
  </si>
  <si>
    <t>Анализ арендных платежей по срокам погашения,
получаемых по операционной аренде, в случаях, когда
организация является арендодателем</t>
  </si>
  <si>
    <t>Таблица 47.6</t>
  </si>
  <si>
    <t>Примечание 48. Налог на прибыль</t>
  </si>
  <si>
    <t>Налог на прибыль в разрезе компонентов</t>
  </si>
  <si>
    <t>Таблица 48.1</t>
  </si>
  <si>
    <t>Расход (доход) по текущему налогу на прибыль</t>
  </si>
  <si>
    <t>Итого налог на прибыль, в том числе:</t>
  </si>
  <si>
    <t>налог на прибыль, отраженный в составе капитала</t>
  </si>
  <si>
    <t>налог на прибыль, отраженный в составе прибыли или убытка</t>
  </si>
  <si>
    <t>Сопоставление условного расхода (дохода) по налогу
на прибыль с фактическим расходом (доходом) по налогу на прибыль</t>
  </si>
  <si>
    <t>Таблица 48.2</t>
  </si>
  <si>
    <t>Условный расход (доход) по налогу на прибыль</t>
  </si>
  <si>
    <t>Корректировки на сумму доходов или расходов, не принимаемых к налогообложению в соответствии с законодательством Российской Федерации о налогах и сборах, в том числе:</t>
  </si>
  <si>
    <t>доходы, не принимаемые к налогообложению</t>
  </si>
  <si>
    <t>расходы, не принимаемые к налогообложению</t>
  </si>
  <si>
    <t>Корректировки на сумму доходов или расходов, принимаемых к налогообложению по ставкам, отличным от применимой организацией налоговой ставки по налогу на прибыль</t>
  </si>
  <si>
    <t>Налог на прибыль, отраженный в составе прибыли или убытка</t>
  </si>
  <si>
    <t>Анализ изменений отложенных налоговых активов и отложенных налоговых обязательств</t>
  </si>
  <si>
    <t>Продолжающаяся деятельность</t>
  </si>
  <si>
    <t>Таблица 48.3</t>
  </si>
  <si>
    <t>Отражено в составе прибыли или убытка</t>
  </si>
  <si>
    <t>Отражено 
в составе прочего совокупного дохода</t>
  </si>
  <si>
    <t>Раздел I. Временные разницы, уменьшающие налогооблагаемую базу, и отложенный налоговый убыток</t>
  </si>
  <si>
    <t>Займы и прочие размещенные средства</t>
  </si>
  <si>
    <t>Кредиторская задолженность</t>
  </si>
  <si>
    <t>Основные средства</t>
  </si>
  <si>
    <t>Финансовые вложения</t>
  </si>
  <si>
    <t>Финансовые вложения в долговые ЦБ кроме векселей</t>
  </si>
  <si>
    <t>Общая сумма отложенного налогового актива</t>
  </si>
  <si>
    <t>Отложенный налоговый актив по налоговому убытку, перенесенному на будущие периоды</t>
  </si>
  <si>
    <t>Отложенный налоговый актив до зачета с отложенными налоговыми обязательствами</t>
  </si>
  <si>
    <t>Раздел II. Временные разницы, увеличивающие налогооблагаемую базу</t>
  </si>
  <si>
    <t>Нематериальные активы</t>
  </si>
  <si>
    <t>Общая сумма отложенного налогового обязательства</t>
  </si>
  <si>
    <t>Чистый отложенный налоговый актив (обязательство)</t>
  </si>
  <si>
    <t>Признанный отложенный налоговый актив (обязательство)</t>
  </si>
  <si>
    <t>Прекращенная деятельность</t>
  </si>
  <si>
    <t>30 июня 2024 г.</t>
  </si>
  <si>
    <t>Дебиторская задолженность</t>
  </si>
  <si>
    <t>Примечание 49. Дивиденды</t>
  </si>
  <si>
    <t>Дивиденды</t>
  </si>
  <si>
    <t>Таблица 49.1</t>
  </si>
  <si>
    <t>По обыкновенным акциям</t>
  </si>
  <si>
    <t>По привилегированным акциям</t>
  </si>
  <si>
    <t>Примечание 50. Прибыль (убыток) на акцию</t>
  </si>
  <si>
    <t>Базовая прибыль (убыток) на акцию</t>
  </si>
  <si>
    <t>Таблица 50.1</t>
  </si>
  <si>
    <t>Прибыль (убыток) за отчетный период, приходящаяся (приходящийся) 
на акционеров - владельцев обыкновенных и привилегированных акций</t>
  </si>
  <si>
    <t>Таблица 50.2</t>
  </si>
  <si>
    <t>Разводненная прибыль (убыток) на обыкновенную акцию</t>
  </si>
  <si>
    <t>Таблица 50.3</t>
  </si>
  <si>
    <t>Примечание 51. Сегментный анализ</t>
  </si>
  <si>
    <t>Информация о распределении активов и обязательств по отчетным сегментам</t>
  </si>
  <si>
    <t>Таблица 51.1</t>
  </si>
  <si>
    <t>Номер</t>
  </si>
  <si>
    <t>показателя</t>
  </si>
  <si>
    <t>активы</t>
  </si>
  <si>
    <t>обязательства</t>
  </si>
  <si>
    <t>Сверка доходов по отчетным сегментам</t>
  </si>
  <si>
    <t>Таблица 51.2</t>
  </si>
  <si>
    <t>Сверка прибылей и убытков по отчетным сегментам</t>
  </si>
  <si>
    <t>Таблица 51.3</t>
  </si>
  <si>
    <t>Сверка активов и обязательств по отчетным сегментам</t>
  </si>
  <si>
    <t>Таблица 51.4</t>
  </si>
  <si>
    <t>Примечание 52. Управление рисками</t>
  </si>
  <si>
    <t>Информация об управлении кредитным риском</t>
  </si>
  <si>
    <t>Таблица 52.1</t>
  </si>
  <si>
    <t>Географический анализ финансовых активов и обязательств организации</t>
  </si>
  <si>
    <t>Таблица 52.2</t>
  </si>
  <si>
    <t>Россия</t>
  </si>
  <si>
    <t>Страны Организации экономического сотрудничества и развития</t>
  </si>
  <si>
    <t>Другие страны</t>
  </si>
  <si>
    <t>Чистая балансовая позиция</t>
  </si>
  <si>
    <t>Географический анализ финансовых активов и обязательств финансовой организации</t>
  </si>
  <si>
    <t>на 1 января 2025 г.</t>
  </si>
  <si>
    <t>Анализ финансовых обязательств в разрезе сроков,
оставшихся до погашения, на основе предусмотренных
договорами недисконтированных потоков денежных средств</t>
  </si>
  <si>
    <t>Таблица 52.3</t>
  </si>
  <si>
    <t>До 3 месяцев</t>
  </si>
  <si>
    <t>От 3 месяцев до 1 года</t>
  </si>
  <si>
    <t>От 1 года до 2 лет</t>
  </si>
  <si>
    <t>От 2 до 3 лет</t>
  </si>
  <si>
    <t>От 3 до 4 лет</t>
  </si>
  <si>
    <t>От 4 до 5 лет</t>
  </si>
  <si>
    <t>От 5 до 15 лет</t>
  </si>
  <si>
    <t>Свыше 15 лет</t>
  </si>
  <si>
    <t>Без срока погашения</t>
  </si>
  <si>
    <t>Просроченные</t>
  </si>
  <si>
    <t>Анализ финансовых активов и обязательств в разрезе
сроков, оставшихся до погашения, на основе ожидаемых сроков погашения</t>
  </si>
  <si>
    <t>Таблица 52.4</t>
  </si>
  <si>
    <t>Свыше 5 лет</t>
  </si>
  <si>
    <t>Денежные средства, в том числе:</t>
  </si>
  <si>
    <t>расчетные счета</t>
  </si>
  <si>
    <t>средства в кредитных организациях и банках-нерезидентах, в том числе:</t>
  </si>
  <si>
    <t>депозиты в кредитных организациях и банках-нерезидентах</t>
  </si>
  <si>
    <t>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</si>
  <si>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средства на специальном брокерском счете и номинальном счете оператора платформы</t>
  </si>
  <si>
    <t>займы выданные и прочие размещенные средства, в том числе:</t>
  </si>
  <si>
    <t>прочие выданные займы</t>
  </si>
  <si>
    <t>дебиторская задолженность, в том числе:</t>
  </si>
  <si>
    <t>дебиторская задолженность клиентов</t>
  </si>
  <si>
    <t>кредиты, займы и прочие привлеченные средства, в том числе:</t>
  </si>
  <si>
    <t>обязательства по аренде</t>
  </si>
  <si>
    <t>кредиторская задолженность, в том числе:</t>
  </si>
  <si>
    <t>Итого разрыв ликвидности</t>
  </si>
  <si>
    <t>Обзор финансовых активов и обязательств организации в разрезе основных валют</t>
  </si>
  <si>
    <t>Таблица 52.5</t>
  </si>
  <si>
    <t>Рубли</t>
  </si>
  <si>
    <t>Доллары США</t>
  </si>
  <si>
    <t>Евро</t>
  </si>
  <si>
    <t>Прочие валюты</t>
  </si>
  <si>
    <t>Анализ чувствительности капитала и прибыли до налогообложения к валютному риску</t>
  </si>
  <si>
    <t>Таблица 52.6</t>
  </si>
  <si>
    <t>Наименование</t>
  </si>
  <si>
    <t>Изменение, %</t>
  </si>
  <si>
    <t>Влияние на прибыль до налогообложения</t>
  </si>
  <si>
    <t>Влияние на капитал</t>
  </si>
  <si>
    <t>Анализ чувствительности капитала и прибыли до налогообложения к процентному риску</t>
  </si>
  <si>
    <t>Таблица 52.7</t>
  </si>
  <si>
    <t>Анализ чувствительности капитала и прибыли до налогообложения к прочему ценовому риску</t>
  </si>
  <si>
    <t>Таблица 52.8</t>
  </si>
  <si>
    <t>Примечание 53. Передача финансовых активов</t>
  </si>
  <si>
    <t>Информация о балансовой стоимости финансовых активов, 
переданных без прекращения признания, а также связанных с ними обязательствах</t>
  </si>
  <si>
    <t>Таблица 53.1</t>
  </si>
  <si>
    <t>Балансовая стоимость активов</t>
  </si>
  <si>
    <t>Балансовая стоимость соответствующих обязательств</t>
  </si>
  <si>
    <t>Информация об операциях по передаче финансовых активов,
в которых контрагенты по соответствующим обязательствам имеют право на возмещение только по переданным активам</t>
  </si>
  <si>
    <t>Таблица 53.2</t>
  </si>
  <si>
    <t>Справедливая стоимость активов</t>
  </si>
  <si>
    <t>Справедливая стоимость соответствующих обязательств</t>
  </si>
  <si>
    <t>Чистая позиция</t>
  </si>
  <si>
    <t>Примечание 54. Условные обязательства</t>
  </si>
  <si>
    <t>Условные обязательства и активы</t>
  </si>
  <si>
    <t>Таблица 54.1</t>
  </si>
  <si>
    <t>Информация об активах, переданных в залог в качестве обеспечения</t>
  </si>
  <si>
    <t>Таблица 54.2</t>
  </si>
  <si>
    <t>Активы, переданные в залог</t>
  </si>
  <si>
    <t>Связанное обязательство</t>
  </si>
  <si>
    <t>Примечание 55. Производные инструменты и учет хеджирования</t>
  </si>
  <si>
    <t>Балансовая стоимость производных инструментов</t>
  </si>
  <si>
    <t>Таблица 55.1</t>
  </si>
  <si>
    <t>Актив</t>
  </si>
  <si>
    <t>Обязательство</t>
  </si>
  <si>
    <t>Информация об инструментах хеджирования</t>
  </si>
  <si>
    <t>Таблица 55.2</t>
  </si>
  <si>
    <t>Номер 
показателя</t>
  </si>
  <si>
    <t>Наименование
показателя</t>
  </si>
  <si>
    <t>Номинальная величина</t>
  </si>
  <si>
    <t>инструмента хеджирования</t>
  </si>
  <si>
    <t>Хеджирование справедливой стоимости</t>
  </si>
  <si>
    <t>Таблица 55.3</t>
  </si>
  <si>
    <t>Наименование статьи</t>
  </si>
  <si>
    <t>Накопленная сумма</t>
  </si>
  <si>
    <t>бухгалтерского баланса</t>
  </si>
  <si>
    <t>хеджирующих корректировок</t>
  </si>
  <si>
    <t>Хеджирование денежных потоков</t>
  </si>
  <si>
    <t>Таблица 55.4</t>
  </si>
  <si>
    <t>Сальдо сумм, отраженных в резерве хеджирования денежных потоков, на 30 июня 2025 г.</t>
  </si>
  <si>
    <t>Сальдо сумм, отраженных в резерве хеджирования денежных потоков, на 31 декабря 2024 г.</t>
  </si>
  <si>
    <t>Продолжающиеся отношения хеджирования</t>
  </si>
  <si>
    <t>Отношения хеджирования, к которым учет хеджирования более не применяется</t>
  </si>
  <si>
    <t>Информация о суммах, отраженных в отчете о финансовых результатах, в отношении учета хеджирования</t>
  </si>
  <si>
    <t>Таблица 55.5</t>
  </si>
  <si>
    <t>Отражено в прочем совокупном доходе</t>
  </si>
  <si>
    <t>Показатель отчета о финансовых результатах</t>
  </si>
  <si>
    <t>Величина неэффективности хеджирования</t>
  </si>
  <si>
    <t>Реклассификационная корректировка</t>
  </si>
  <si>
    <t>Прибыли или убытки от хеджирования</t>
  </si>
  <si>
    <t>Примечание 56. Справедливая стоимость</t>
  </si>
  <si>
    <t>Информация об оценках справедливой стоимости</t>
  </si>
  <si>
    <t>Таблица 56.1</t>
  </si>
  <si>
    <t>Уровни в иерархии справедливой стоимости</t>
  </si>
  <si>
    <t>Таблица 56.2</t>
  </si>
  <si>
    <t>Справедливая стоимость по уровням исходных данных</t>
  </si>
  <si>
    <t>Итого справедливая стоимость</t>
  </si>
  <si>
    <t>Рыночные котировки
(уровень 1)</t>
  </si>
  <si>
    <t>Модель оценки, использующая наблюдаемые исходные данные (уровень 2)</t>
  </si>
  <si>
    <t>Модель оценки, использующая ненаблюдаемые исходные данные (уровень 3)</t>
  </si>
  <si>
    <t>Активы, оцениваемые по справедливой стоимости, в том числе:</t>
  </si>
  <si>
    <t>финансовые активы, в том числе:</t>
  </si>
  <si>
    <t>финансовые активы, оцениваемые по справедливой стоимости через прочий совокупный доход, в том числе:</t>
  </si>
  <si>
    <t>долговые инструменты, оцениваемые по справедливой стоимости через прочий совокупный доход, в том числе:</t>
  </si>
  <si>
    <t>Анализ справедливой стоимости по уровням в иерархии
справедливой стоимости и балансовая стоимость финансовых
активов и обязательств, не оцениваемых по справедливой стоимости</t>
  </si>
  <si>
    <t>Таблица 56.3</t>
  </si>
  <si>
    <t>Рыночные котировки (уровень 1)</t>
  </si>
  <si>
    <t>Анализ справедливой стоимости по уровням в иерархии
справедливой стоимости и балансовая стоимость нефинансовых
активов, не оцениваемых по справедливой стоимости</t>
  </si>
  <si>
    <t>Таблица 56.4</t>
  </si>
  <si>
    <t>Изменения отложенной разницы, возникающей при первоначальном
признании финансовых инструментов, для которых цена сделки
отличается от справедливой стоимости</t>
  </si>
  <si>
    <t>Таблица 56.5</t>
  </si>
  <si>
    <t>Примечание 57. Взаимозачет финансовых активов и финансовых обязательств</t>
  </si>
  <si>
    <t>Финансовые инструменты, подлежащие взаимозачету,
подпадающие под действие генерального соглашения о взаимозачете</t>
  </si>
  <si>
    <t>Таблица 57.1</t>
  </si>
  <si>
    <t>Валовые суммы выполнения взаимозачета, отраженные в бухгалтерском балансе</t>
  </si>
  <si>
    <t>Валовые суммы взаимозачета, отраженные в бухгалтерском балансе</t>
  </si>
  <si>
    <t>Нетто-сумма после выполнения взаимозачета, отраженная в бухгалтерском балансе</t>
  </si>
  <si>
    <t>Суммы, подпадающие под действие генерального соглашения о взаимозачете, отраженные в бухгалтерском балансе</t>
  </si>
  <si>
    <t>Чистая сумма риска</t>
  </si>
  <si>
    <t>Финансовые инструменты</t>
  </si>
  <si>
    <t>Полученное денежное обеспечение</t>
  </si>
  <si>
    <t>Примечание 58. Операции со связанными сторонами</t>
  </si>
  <si>
    <t>Остатки по операциям со связанными сторонами</t>
  </si>
  <si>
    <t>Таблица 58.1</t>
  </si>
  <si>
    <t>Материнская организация</t>
  </si>
  <si>
    <t>Дочерние организации</t>
  </si>
  <si>
    <t>Совместные предприятия</t>
  </si>
  <si>
    <t>Ассоциированные организации</t>
  </si>
  <si>
    <t>Ключевой управленческий персонал</t>
  </si>
  <si>
    <t>Организации под общим контролем</t>
  </si>
  <si>
    <t>Прочие связанные стороны</t>
  </si>
  <si>
    <t>Доходы и расходы по операциям со связанными сторонами</t>
  </si>
  <si>
    <t>Таблица 58.2</t>
  </si>
  <si>
    <t>Информация о расходах на вознаграждение ключевому управленческому персоналу</t>
  </si>
  <si>
    <t>Таблица 58.3</t>
  </si>
  <si>
    <t>Примечание 59. События после окончания отчетного периода</t>
  </si>
  <si>
    <t>События после окончания отчетного периода</t>
  </si>
  <si>
    <t>Таблица 59.1</t>
  </si>
  <si>
    <t>Примечание 60. Управление рисками</t>
  </si>
  <si>
    <t>Информация о кредитных рейтингах долговых инструментов,
оценочный резерв под ожидаемые кредитные убытки по которым
оценивается в сумме, равной 12-месячным ожидаемым кредитным убыткам</t>
  </si>
  <si>
    <t>Таблица 60.9</t>
  </si>
  <si>
    <t>Рейтинг A</t>
  </si>
  <si>
    <t>Рейтинг B</t>
  </si>
  <si>
    <t>Рейтинг C</t>
  </si>
  <si>
    <t>Рейтинг D</t>
  </si>
  <si>
    <t>Без рейтинга</t>
  </si>
  <si>
    <t>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не являющихся кредитно-обесцененными</t>
  </si>
  <si>
    <t>Таблица 60.10</t>
  </si>
  <si>
    <t>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являющихся кредитно-обесцененными</t>
  </si>
  <si>
    <t>Таблица 60.11</t>
  </si>
  <si>
    <t>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приобретенных или созданных кредитно-обесцененными</t>
  </si>
  <si>
    <t>Таблица 60.12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</si>
</sst>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1">
    <numFmt numFmtId="164" formatCode="#,##0,"/>
    <numFmt numFmtId="165" formatCode="[=0]&quot;-&quot;;General"/>
    <numFmt numFmtId="166" formatCode="0,"/>
    <numFmt numFmtId="167" formatCode="[=0.39]&quot;-&quot;;General"/>
    <numFmt numFmtId="168" formatCode="[=-4553206.81]&quot;(4 553)&quot;;General"/>
    <numFmt numFmtId="169" formatCode="[=-8109747.6]&quot;(8 110)&quot;;General"/>
    <numFmt numFmtId="170" formatCode="[=-961422.66]&quot;(961)&quot;;General"/>
    <numFmt numFmtId="171" formatCode="[=-258457692.35]&quot;(258 458)&quot;;General"/>
    <numFmt numFmtId="172" formatCode="[=-215520957.57]&quot;(215 521)&quot;;General"/>
    <numFmt numFmtId="173" formatCode="[=-74871333.07]&quot;(74 871)&quot;;General"/>
    <numFmt numFmtId="174" formatCode="[=-87011125.59]&quot;(87 011)&quot;;General"/>
    <numFmt numFmtId="175" formatCode="[=-2101747.33]&quot;(2 102)&quot;;General"/>
    <numFmt numFmtId="176" formatCode="[=-1558163.12]&quot;(1 558)&quot;;General"/>
    <numFmt numFmtId="177" formatCode="[=-1474306.05]&quot;(1 474)&quot;;General"/>
    <numFmt numFmtId="178" formatCode="[=-1532759.13]&quot;(1 533)&quot;;General"/>
    <numFmt numFmtId="179" formatCode="[=-230537.89]&quot;(231)&quot;;General"/>
    <numFmt numFmtId="180" formatCode="[=-1.1]&quot;-&quot;;General"/>
    <numFmt numFmtId="181" formatCode="[=-125747.58]&quot;(126)&quot;;General"/>
    <numFmt numFmtId="182" formatCode="[=-20926551.79]&quot;(20 927)&quot;;General"/>
    <numFmt numFmtId="183" formatCode="[=-44515191.76]&quot;(44 515)&quot;;General"/>
    <numFmt numFmtId="184" formatCode="[=-9968541.28]&quot;(9 969)&quot;;General"/>
    <numFmt numFmtId="185" formatCode="[=-14758283.02]&quot;(14 758)&quot;;General"/>
    <numFmt numFmtId="186" formatCode="[=-438650]&quot;(439)&quot;;General"/>
    <numFmt numFmtId="187" formatCode="[=-119227147.91]&quot;(119 227)&quot;;General"/>
    <numFmt numFmtId="188" formatCode="[=-33346946.71]&quot;(33 347)&quot;;General"/>
    <numFmt numFmtId="189" formatCode="[=-26497943.25]&quot;(26 498)&quot;;General"/>
    <numFmt numFmtId="190" formatCode="[=-12964728.9]&quot;(12 965)&quot;;General"/>
    <numFmt numFmtId="191" formatCode="[=-5421655]&quot;(5 422)&quot;;General"/>
    <numFmt numFmtId="192" formatCode="[=-24816380]&quot;(24 816)&quot;;General"/>
    <numFmt numFmtId="193" formatCode="[=-8739133]&quot;(8 739)&quot;;General"/>
    <numFmt numFmtId="194" formatCode="[=-1681563.25]&quot;(1 682)&quot;;General"/>
    <numFmt numFmtId="195" formatCode="[=-4225595.9]&quot;(4 226)&quot;;General"/>
    <numFmt numFmtId="196" formatCode="[=-92721678.76]&quot;(92 722)&quot;;General"/>
    <numFmt numFmtId="197" formatCode="[=-21878040.26]&quot;(21 878)&quot;;General"/>
    <numFmt numFmtId="198" formatCode="[=-5378150.38]&quot;(5 378)&quot;;General"/>
    <numFmt numFmtId="199" formatCode="[=-4482507.99]&quot;(4 483)&quot;;General"/>
    <numFmt numFmtId="200" formatCode="[=-8171436.55]&quot;(8 171)&quot;;General"/>
    <numFmt numFmtId="201" formatCode="[=-6223584.32]&quot;(6 224)&quot;;General"/>
    <numFmt numFmtId="202" formatCode="[=-5195373.33]&quot;(5 195)&quot;;General"/>
    <numFmt numFmtId="203" formatCode="[=-88168471.56]&quot;(88 168)&quot;;General"/>
    <numFmt numFmtId="204" formatCode="[=-30000000]&quot;(30 000)&quot;;General"/>
    <numFmt numFmtId="205" formatCode="[=2.62]&quot;-&quot;;General"/>
    <numFmt numFmtId="206" formatCode="[=-3438149.09]&quot;(3 438)&quot;;General"/>
    <numFmt numFmtId="207" formatCode="[=-210000000]&quot;(210 000)&quot;;General"/>
    <numFmt numFmtId="208" formatCode="[=-47280154.03]&quot;(47 280)&quot;;General"/>
    <numFmt numFmtId="209" formatCode="[=-66172558.04]&quot;(66 173)&quot;;General"/>
    <numFmt numFmtId="210" formatCode="[=-266467226.9]&quot;(266 467)&quot;;General"/>
    <numFmt numFmtId="211" formatCode="[=-209539825.74]&quot;(209 540)&quot;;General"/>
    <numFmt numFmtId="212" formatCode="[=-704364.44]&quot;(704)&quot;;General"/>
    <numFmt numFmtId="213" formatCode="[=-691135.51]&quot;(691)&quot;;General"/>
    <numFmt numFmtId="214" formatCode="[=-73391000]&quot;(73 391)&quot;;General"/>
    <numFmt numFmtId="215" formatCode="[=-15016062]&quot;(15 016)&quot;;General"/>
    <numFmt numFmtId="216" formatCode="[=-6167193.52]&quot;(6 167)&quot;;General"/>
    <numFmt numFmtId="217" formatCode="[=-1376085.67]&quot;(1 376)&quot;;General"/>
    <numFmt numFmtId="218" formatCode="[=-64188682.68]&quot;(64 189)&quot;;General"/>
    <numFmt numFmtId="219" formatCode="[=-42965824.13]&quot;(42 966)&quot;;General"/>
    <numFmt numFmtId="220" formatCode="[=-1710391.32]&quot;(1 710)&quot;;General"/>
    <numFmt numFmtId="221" formatCode="[=-1532000]&quot;(1 532)&quot;;General"/>
    <numFmt numFmtId="222" formatCode="[=-3262792.1]&quot;(3 263)&quot;;General"/>
    <numFmt numFmtId="223" formatCode="[=-4279890.79]&quot;(4 280)&quot;;General"/>
    <numFmt numFmtId="224" formatCode="[=-3370183.32]&quot;(3 370)&quot;;General"/>
    <numFmt numFmtId="225" formatCode="[=-178644000]&quot;(178 644)&quot;;General"/>
    <numFmt numFmtId="226" formatCode="[=-25753940]&quot;(25 754)&quot;;General"/>
    <numFmt numFmtId="227" formatCode="[=-182923890.79]&quot;(182 924)&quot;;General"/>
    <numFmt numFmtId="228" formatCode="[=-29124123.32]&quot;(29 124)&quot;;General"/>
    <numFmt numFmtId="229" formatCode="[=-114582995.4]&quot;(114 583)&quot;;General"/>
    <numFmt numFmtId="230" formatCode="[=-5840998.8]&quot;(5 841)&quot;;General"/>
    <numFmt numFmtId="231" formatCode="[=-359086.32]&quot;(359)&quot;;General"/>
    <numFmt numFmtId="232" formatCode="[=0.13]&quot;-&quot;;General"/>
    <numFmt numFmtId="233" formatCode="[=0.06]&quot;-&quot;;General"/>
    <numFmt numFmtId="234" formatCode="[=-600000]&quot;(600)&quot;;General"/>
    <numFmt numFmtId="235" formatCode="[=-46440]&quot;(46)&quot;;General"/>
    <numFmt numFmtId="236" formatCode="[=-2071526.2]&quot;(2 072)&quot;;General"/>
    <numFmt numFmtId="237" formatCode="[=-2117966.2]&quot;(2 118)&quot;;General"/>
    <numFmt numFmtId="238" formatCode="[=-15137.12]&quot;(15)&quot;;General"/>
    <numFmt numFmtId="239" formatCode="[=-201796.28]&quot;(202)&quot;;General"/>
    <numFmt numFmtId="240" formatCode="[=-216933.4]&quot;(217)&quot;;General"/>
    <numFmt numFmtId="241" formatCode="[=-61577.12]&quot;(62)&quot;;General"/>
    <numFmt numFmtId="242" formatCode="[=-2273322.48]&quot;(2 273)&quot;;General"/>
    <numFmt numFmtId="243" formatCode="[=-2334899.6]&quot;(2 335)&quot;;General"/>
    <numFmt numFmtId="244" formatCode="[=-76880.58]&quot;(77)&quot;;General"/>
    <numFmt numFmtId="245" formatCode="[=-2477336.34]&quot;(2 477)&quot;;General"/>
    <numFmt numFmtId="246" formatCode="[=-2554216.92]&quot;(2 554)&quot;;General"/>
    <numFmt numFmtId="247" formatCode="[=-14305.42]&quot;(14)&quot;;General"/>
    <numFmt numFmtId="248" formatCode="[=-88604.41]&quot;(89)&quot;;General"/>
    <numFmt numFmtId="249" formatCode="[=-102909.83]&quot;(103)&quot;;General"/>
    <numFmt numFmtId="250" formatCode="[=-91186]&quot;(91)&quot;;General"/>
    <numFmt numFmtId="251" formatCode="[=-2565940.75]&quot;(2 566)&quot;;General"/>
    <numFmt numFmtId="252" formatCode="[=-2657126.75]&quot;(2 657)&quot;;General"/>
    <numFmt numFmtId="253" formatCode="[=-4443007.71]&quot;(4 443)&quot;;General"/>
    <numFmt numFmtId="254" formatCode="[=-111973.01]&quot;(112)&quot;;General"/>
    <numFmt numFmtId="255" formatCode="[=-4554980.72]&quot;(4 555)&quot;;General"/>
    <numFmt numFmtId="256" formatCode="[=-4707541.53]&quot;(4 708)&quot;;General"/>
    <numFmt numFmtId="257" formatCode="[=-3486542.76]&quot;(3 487)&quot;;General"/>
    <numFmt numFmtId="258" formatCode="[=-8194084.29]&quot;(8 194)&quot;;General"/>
    <numFmt numFmtId="259" formatCode="[=-1174813.32]&quot;(1 175)&quot;;General"/>
    <numFmt numFmtId="260" formatCode="[=-7503646.38]&quot;(7 504)&quot;;General"/>
    <numFmt numFmtId="261" formatCode="[=-137749.87]&quot;(138)&quot;;General"/>
    <numFmt numFmtId="262" formatCode="[=-3458450.89]&quot;(3 458)&quot;;General"/>
    <numFmt numFmtId="263" formatCode="[=-3596200.76]&quot;(3 596)&quot;;General"/>
    <numFmt numFmtId="264" formatCode="[=-4845291.4]&quot;(4 845)&quot;;General"/>
    <numFmt numFmtId="265" formatCode="[=-616160.59]&quot;(616)&quot;;General"/>
    <numFmt numFmtId="266" formatCode="[=-5461451.99]&quot;(5 461)&quot;;General"/>
    <numFmt numFmtId="267" formatCode="[=53]&quot;-&quot;;General"/>
    <numFmt numFmtId="268" formatCode="[=0.02]&quot;-&quot;;General"/>
    <numFmt numFmtId="269" formatCode="[=-10389211.84]&quot;(10 389)&quot;;General"/>
    <numFmt numFmtId="270" formatCode="[=1.1]&quot;-&quot;;General"/>
    <numFmt numFmtId="271" formatCode="[=10.39]&quot;-&quot;;General"/>
    <numFmt numFmtId="272" formatCode="[=-26731750.82]&quot;(26 732)&quot;;General"/>
    <numFmt numFmtId="273" formatCode="[=-1111722.92]&quot;(1 112)&quot;;General"/>
    <numFmt numFmtId="274" formatCode="[=-21310095.82]&quot;(21 310)&quot;;General"/>
    <numFmt numFmtId="275" formatCode="[=-2793286.17]&quot;(2 793)&quot;;General"/>
    <numFmt numFmtId="276" formatCode="[=-26505469.15]&quot;(26 505)&quot;;General"/>
    <numFmt numFmtId="277" formatCode="[=-11468906.45]&quot;(11 469)&quot;;General"/>
    <numFmt numFmtId="278" formatCode="[=-1741076.33]&quot;(1 741)&quot;;General"/>
    <numFmt numFmtId="279" formatCode="[=-29806786.98]&quot;(29 807)&quot;;General"/>
    <numFmt numFmtId="280" formatCode="[=-29727899.16]&quot;(29 728)&quot;;General"/>
    <numFmt numFmtId="281" formatCode="[=-36166667.12]&quot;(36 167)&quot;;General"/>
    <numFmt numFmtId="282" formatCode="[=-2781406.59]&quot;(2 781)&quot;;General"/>
    <numFmt numFmtId="283" formatCode="[=-3614436.67]&quot;(3 614)&quot;;General"/>
    <numFmt numFmtId="284" formatCode="[=-80247]&quot;(80)&quot;;General"/>
    <numFmt numFmtId="285" formatCode="[=-1681563.26]&quot;(1 682)&quot;;General"/>
    <numFmt numFmtId="286" formatCode="[=-8336736.68]&quot;(8 337)&quot;;General"/>
    <numFmt numFmtId="287" formatCode="[=-10124236.64]&quot;(10 124)&quot;;General"/>
    <numFmt numFmtId="288" formatCode="[=-14788987.44]&quot;(14 789)&quot;;General"/>
    <numFmt numFmtId="289" formatCode="[=-196472.66]&quot;(196)&quot;;General"/>
    <numFmt numFmtId="290" formatCode="[=-40660.33]&quot;(41)&quot;;General"/>
    <numFmt numFmtId="291" formatCode="[=-4225595.72]&quot;(4 226)&quot;;General"/>
    <numFmt numFmtId="292" formatCode="[=-188539.63]&quot;(189)&quot;;General"/>
    <numFmt numFmtId="293" formatCode="[=-5205035.67]&quot;(5 205)&quot;;General"/>
    <numFmt numFmtId="294" formatCode="[=-92183.89]&quot;(92)&quot;;General"/>
    <numFmt numFmtId="295" formatCode="[=-193435.91]&quot;(193)&quot;;General"/>
    <numFmt numFmtId="296" formatCode="[=-119756.25]&quot;(120)&quot;;General"/>
    <numFmt numFmtId="297" formatCode="[=-73679.66]&quot;(74)&quot;;General"/>
    <numFmt numFmtId="298" formatCode="[=-4963567.2]&quot;(4 964)&quot;;General"/>
    <numFmt numFmtId="299" formatCode="[=-3099967.25]&quot;(3 100)&quot;;General"/>
    <numFmt numFmtId="300" formatCode="[=-1863599.95]&quot;(1 864)&quot;;General"/>
    <numFmt numFmtId="301" formatCode="[=-73747.12]&quot;(74)&quot;;General"/>
    <numFmt numFmtId="302" formatCode="[=-356525.62]&quot;(357)&quot;;General"/>
    <numFmt numFmtId="303" formatCode="[=-5249187]&quot;(5 249)&quot;;General"/>
    <numFmt numFmtId="304" formatCode="[=-2891296.99]&quot;(2 891)&quot;;General"/>
    <numFmt numFmtId="305" formatCode="[=-2367552.35]&quot;(2 368)&quot;;General"/>
    <numFmt numFmtId="306" formatCode="[=-1747991.7]&quot;(1 748)&quot;;General"/>
    <numFmt numFmtId="307" formatCode="[=-83.4]&quot;-&quot;;General"/>
    <numFmt numFmtId="308" formatCode="[=-73129.21]&quot;(73)&quot;;General"/>
    <numFmt numFmtId="309" formatCode="[=-7263.64]&quot;(7)&quot;;General"/>
    <numFmt numFmtId="310" formatCode="[=-65865.57]&quot;(66)&quot;;General"/>
    <numFmt numFmtId="311" formatCode="[=-352930.67]&quot;(353)&quot;;General"/>
    <numFmt numFmtId="312" formatCode="[=-48434.4]&quot;(48)&quot;;General"/>
    <numFmt numFmtId="313" formatCode="[=-304496.27]&quot;(304)&quot;;General"/>
    <numFmt numFmtId="314" formatCode="[=-261623.03]&quot;(262)&quot;;General"/>
    <numFmt numFmtId="315" formatCode="[=-75582.71]&quot;(76)&quot;;General"/>
    <numFmt numFmtId="316" formatCode="[=-186040.32]&quot;(186)&quot;;General"/>
    <numFmt numFmtId="317" formatCode="[=-687766.31]&quot;(688)&quot;;General"/>
    <numFmt numFmtId="318" formatCode="[=-131280.75]&quot;(131)&quot;;General"/>
    <numFmt numFmtId="319" formatCode="[=-556485.56]&quot;(556)&quot;;General"/>
    <numFmt numFmtId="320" formatCode="[=-6705839.94]&quot;(6 706)&quot;;General"/>
    <numFmt numFmtId="321" formatCode="[=-121313158.55]&quot;(121 313)&quot;;General"/>
    <numFmt numFmtId="322" formatCode="[=-3509001.97]&quot;(3 509)&quot;;General"/>
    <numFmt numFmtId="323" formatCode="[=-45025117.24]&quot;(45 025)&quot;;General"/>
    <numFmt numFmtId="324" formatCode="[=-2828338.97]&quot;(2 828)&quot;;General"/>
  </numFmts>
  <fonts count="17" x14ac:knownFonts="1">
    <font>
      <sz val="8"/>
      <name val="Arial"/>
    </font>
    <font>
      <b/>
      <sz val="11"/>
      <name val="Arial"/>
    </font>
    <font>
      <sz val="9"/>
      <name val="Arial"/>
    </font>
    <font>
      <sz val="8"/>
      <name val="Arial"/>
    </font>
    <font>
      <sz val="10"/>
      <color rgb="FF000000"/>
      <name val="Times New Roman"/>
    </font>
    <font>
      <b/>
      <sz val="10"/>
      <color rgb="FF000000"/>
      <name val="Times New Roman"/>
    </font>
    <font>
      <i/>
      <sz val="10"/>
      <color rgb="FF000000"/>
      <name val="Times New Roman"/>
    </font>
    <font>
      <sz val="8"/>
      <color rgb="FF000000"/>
      <name val="Times New Roman"/>
    </font>
    <font>
      <sz val="9"/>
      <color rgb="FF000000"/>
      <name val="Times New Roman"/>
    </font>
    <font>
      <sz val="10"/>
      <name val="Times New Roman"/>
    </font>
    <font>
      <sz val="8"/>
      <name val="Times New Roman"/>
    </font>
    <font>
      <u/>
      <sz val="10"/>
      <color rgb="FF000000"/>
      <name val="Times New Roman"/>
    </font>
    <font>
      <i/>
      <u/>
      <sz val="10"/>
      <color rgb="FF000000"/>
      <name val="Times New Roman"/>
    </font>
    <font>
      <b/>
      <sz val="10"/>
      <name val="Times New Roman"/>
    </font>
    <font>
      <sz val="9"/>
      <name val="Times New Roman"/>
    </font>
    <font>
      <b/>
      <sz val="8"/>
      <name val="Arial"/>
    </font>
    <font>
      <u/>
      <sz val="8"/>
      <color theme="10"/>
      <name val="Arial"/>
    </font>
  </fonts>
  <fills count="3">
    <fill>
      <patternFill patternType="none"/>
    </fill>
    <fill>
      <patternFill patternType="gray125"/>
    </fill>
    <fill>
      <patternFill patternType="solid">
        <fgColor rgb="FFFFFFFF"/>
        <bgColor auto="1"/>
      </patternFill>
    </fill>
  </fills>
  <borders count="2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s>
  <cellStyleXfs count="2">
    <xf numFmtId="0" fontId="0" fillId="0" borderId="0"/>
    <xf numFmtId="0" fontId="16" fillId="0" borderId="0" applyNumberFormat="0" applyFill="0" applyBorder="0" applyAlignment="0" applyProtection="0"/>
  </cellStyleXfs>
  <cellXfs count="397">
    <xf numFmtId="0" fontId="0" fillId="0" borderId="0" xfId="0"/>
    <xf numFmtId="0" fontId="0" fillId="0" borderId="0" xfId="0" applyAlignment="1">
      <alignment horizontal="left"/>
    </xf>
    <xf numFmtId="0" fontId="1" fillId="0" borderId="0" xfId="0" applyFont="1" applyAlignment="1">
      <alignment horizontal="left" indent="2"/>
    </xf>
    <xf numFmtId="1" fontId="2" fillId="0" borderId="0" xfId="0" applyNumberFormat="1" applyFont="1" applyAlignment="1">
      <alignment horizontal="right"/>
    </xf>
    <xf numFmtId="0" fontId="3" fillId="0" borderId="0" xfId="0" applyFont="1" applyAlignment="1">
      <alignment horizontal="left"/>
    </xf>
    <xf numFmtId="0" fontId="4" fillId="0" borderId="1" xfId="0" applyFont="1" applyBorder="1" applyAlignment="1">
      <alignment horizontal="left"/>
    </xf>
    <xf numFmtId="0" fontId="4" fillId="0" borderId="0" xfId="0" applyFont="1" applyAlignment="1">
      <alignment horizontal="left" vertical="center" wrapText="1"/>
    </xf>
    <xf numFmtId="0" fontId="4" fillId="0" borderId="3" xfId="0" applyFont="1" applyBorder="1" applyAlignment="1">
      <alignment horizontal="center" vertical="center" wrapText="1"/>
    </xf>
    <xf numFmtId="0" fontId="4" fillId="0" borderId="0" xfId="0" applyFont="1" applyAlignment="1">
      <alignment horizontal="left"/>
    </xf>
    <xf numFmtId="0" fontId="7" fillId="0" borderId="1"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5" fillId="0" borderId="1" xfId="0" applyFont="1" applyBorder="1" applyAlignment="1">
      <alignment horizontal="left"/>
    </xf>
    <xf numFmtId="164" fontId="9" fillId="0" borderId="3" xfId="0" applyNumberFormat="1" applyFont="1" applyBorder="1" applyAlignment="1">
      <alignment horizontal="right" wrapText="1"/>
    </xf>
    <xf numFmtId="164" fontId="4" fillId="0" borderId="3" xfId="0" applyNumberFormat="1" applyFont="1" applyBorder="1" applyAlignment="1">
      <alignment horizontal="right"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165" fontId="9" fillId="0" borderId="3" xfId="0" applyNumberFormat="1" applyFont="1" applyBorder="1" applyAlignment="1">
      <alignment horizontal="right" wrapText="1"/>
    </xf>
    <xf numFmtId="166" fontId="4" fillId="0" borderId="3" xfId="0" applyNumberFormat="1" applyFont="1" applyBorder="1" applyAlignment="1">
      <alignment horizontal="right" wrapText="1"/>
    </xf>
    <xf numFmtId="165" fontId="4" fillId="0" borderId="3" xfId="0" applyNumberFormat="1" applyFont="1" applyBorder="1" applyAlignment="1">
      <alignment horizontal="right" wrapText="1"/>
    </xf>
    <xf numFmtId="166" fontId="9" fillId="0" borderId="3" xfId="0" applyNumberFormat="1" applyFont="1" applyBorder="1" applyAlignment="1">
      <alignment horizontal="righ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164" fontId="9" fillId="0" borderId="3" xfId="0" applyNumberFormat="1" applyFont="1" applyBorder="1" applyAlignment="1">
      <alignment horizontal="right" vertical="center" wrapText="1"/>
    </xf>
    <xf numFmtId="0" fontId="4" fillId="0" borderId="10" xfId="0" applyFont="1" applyBorder="1" applyAlignment="1">
      <alignment horizontal="left" vertical="center"/>
    </xf>
    <xf numFmtId="0" fontId="7" fillId="0" borderId="0" xfId="0" applyFont="1" applyAlignment="1">
      <alignment horizontal="centerContinuous" vertical="center"/>
    </xf>
    <xf numFmtId="0" fontId="7" fillId="0" borderId="11" xfId="0" applyFont="1" applyBorder="1" applyAlignment="1">
      <alignment horizontal="centerContinuous" vertical="center"/>
    </xf>
    <xf numFmtId="0" fontId="10" fillId="0" borderId="0" xfId="0" applyFont="1" applyAlignment="1">
      <alignment horizontal="left"/>
    </xf>
    <xf numFmtId="0" fontId="4" fillId="0" borderId="3" xfId="0" applyFont="1" applyBorder="1" applyAlignment="1">
      <alignment horizontal="center" vertical="center"/>
    </xf>
    <xf numFmtId="188" fontId="9" fillId="0" borderId="3" xfId="0" applyNumberFormat="1" applyFont="1" applyBorder="1" applyAlignment="1">
      <alignment horizontal="right" wrapText="1"/>
    </xf>
    <xf numFmtId="0" fontId="4" fillId="0" borderId="0" xfId="0" applyFont="1" applyAlignment="1">
      <alignment horizontal="center" vertical="center" wrapText="1"/>
    </xf>
    <xf numFmtId="0" fontId="4" fillId="0" borderId="1" xfId="0" applyFont="1" applyBorder="1" applyAlignment="1">
      <alignment horizontal="center"/>
    </xf>
    <xf numFmtId="0" fontId="4" fillId="0" borderId="3" xfId="0" applyFont="1" applyBorder="1" applyAlignment="1">
      <alignment horizontal="center" vertical="center" wrapText="1"/>
    </xf>
    <xf numFmtId="0" fontId="4" fillId="0" borderId="6" xfId="0" applyFont="1" applyBorder="1" applyAlignment="1">
      <alignment horizontal="right" wrapText="1"/>
    </xf>
    <xf numFmtId="0" fontId="4" fillId="0" borderId="7" xfId="0" applyFont="1" applyBorder="1" applyAlignment="1">
      <alignment horizontal="right" wrapText="1"/>
    </xf>
    <xf numFmtId="0" fontId="4" fillId="0" borderId="8" xfId="0" applyFont="1" applyBorder="1" applyAlignment="1">
      <alignment horizontal="right" wrapText="1"/>
    </xf>
    <xf numFmtId="0" fontId="4" fillId="0" borderId="16" xfId="0" applyFont="1" applyBorder="1" applyAlignment="1">
      <alignment horizontal="center"/>
    </xf>
    <xf numFmtId="0" fontId="11" fillId="0" borderId="0" xfId="0" applyFont="1" applyAlignment="1">
      <alignment horizontal="center" vertical="center" wrapText="1"/>
    </xf>
    <xf numFmtId="0" fontId="7" fillId="0" borderId="0" xfId="0" applyFont="1" applyAlignment="1">
      <alignment horizontal="center" vertical="center"/>
    </xf>
    <xf numFmtId="0" fontId="10" fillId="0" borderId="0" xfId="0" applyFont="1" applyAlignment="1">
      <alignment horizontal="left" wrapText="1"/>
    </xf>
    <xf numFmtId="0" fontId="7" fillId="0" borderId="0" xfId="0" applyFont="1" applyAlignment="1">
      <alignment horizontal="center" wrapText="1"/>
    </xf>
    <xf numFmtId="0" fontId="10" fillId="0" borderId="17" xfId="0" applyFont="1" applyBorder="1" applyAlignment="1">
      <alignment horizontal="left"/>
    </xf>
    <xf numFmtId="0" fontId="11" fillId="0" borderId="10" xfId="0" applyFont="1" applyBorder="1" applyAlignment="1">
      <alignment horizontal="center" vertical="center"/>
    </xf>
    <xf numFmtId="0" fontId="10" fillId="0" borderId="17" xfId="0" applyFont="1" applyBorder="1" applyAlignment="1">
      <alignment horizontal="center" vertical="top"/>
    </xf>
    <xf numFmtId="0" fontId="9" fillId="0" borderId="0" xfId="0" applyFont="1" applyAlignment="1">
      <alignment horizontal="left" wrapText="1"/>
    </xf>
    <xf numFmtId="0" fontId="9" fillId="0" borderId="0" xfId="0" applyFont="1" applyAlignment="1">
      <alignment horizontal="center" vertical="center" wrapText="1"/>
    </xf>
    <xf numFmtId="0" fontId="13" fillId="0" borderId="0" xfId="0" applyFont="1" applyAlignment="1">
      <alignment horizontal="centerContinuous"/>
    </xf>
    <xf numFmtId="0" fontId="13" fillId="0" borderId="0" xfId="0" applyFont="1" applyAlignment="1">
      <alignment horizontal="centerContinuous" vertical="center"/>
    </xf>
    <xf numFmtId="0" fontId="9" fillId="0" borderId="0" xfId="0" applyFont="1" applyAlignment="1">
      <alignment horizontal="right"/>
    </xf>
    <xf numFmtId="0" fontId="9" fillId="0" borderId="3" xfId="0" applyFont="1" applyBorder="1" applyAlignment="1">
      <alignment horizontal="center" vertical="center" wrapText="1"/>
    </xf>
    <xf numFmtId="0" fontId="9" fillId="0" borderId="0" xfId="0" applyFont="1" applyAlignment="1">
      <alignment horizontal="left" vertical="center" wrapText="1"/>
    </xf>
    <xf numFmtId="0" fontId="9" fillId="0" borderId="3" xfId="0" applyFont="1" applyBorder="1" applyAlignment="1">
      <alignment horizontal="center" vertical="top" wrapText="1"/>
    </xf>
    <xf numFmtId="0" fontId="9" fillId="0" borderId="3" xfId="0" applyFont="1" applyBorder="1" applyAlignment="1">
      <alignment horizontal="left" vertical="top" wrapText="1"/>
    </xf>
    <xf numFmtId="0" fontId="4" fillId="0" borderId="3" xfId="0" applyFont="1" applyBorder="1" applyAlignment="1">
      <alignment horizontal="left" wrapText="1"/>
    </xf>
    <xf numFmtId="0" fontId="9" fillId="0" borderId="0" xfId="0" applyFont="1" applyAlignment="1">
      <alignment horizontal="right" wrapText="1"/>
    </xf>
    <xf numFmtId="0" fontId="9" fillId="0" borderId="3" xfId="0" applyFont="1" applyBorder="1" applyAlignment="1">
      <alignment horizontal="left" wrapText="1"/>
    </xf>
    <xf numFmtId="0" fontId="9"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centerContinuous" vertical="top"/>
    </xf>
    <xf numFmtId="0" fontId="13" fillId="0" borderId="0" xfId="0" applyFont="1" applyAlignment="1">
      <alignment horizontal="centerContinuous" vertical="center" wrapText="1"/>
    </xf>
    <xf numFmtId="0" fontId="9" fillId="0" borderId="0" xfId="0" applyFont="1" applyAlignment="1">
      <alignment horizontal="left"/>
    </xf>
    <xf numFmtId="0" fontId="9" fillId="0" borderId="0" xfId="0" applyFont="1" applyAlignment="1">
      <alignment horizontal="center" wrapText="1"/>
    </xf>
    <xf numFmtId="0" fontId="9" fillId="0" borderId="13" xfId="0" applyFont="1" applyBorder="1" applyAlignment="1">
      <alignment horizont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top" wrapText="1"/>
    </xf>
    <xf numFmtId="0" fontId="14" fillId="0" borderId="3" xfId="0" applyFont="1" applyBorder="1" applyAlignment="1">
      <alignment horizontal="center" vertical="center" wrapText="1"/>
    </xf>
    <xf numFmtId="0" fontId="9" fillId="0" borderId="3" xfId="0" applyFont="1" applyBorder="1" applyAlignment="1">
      <alignment horizontal="left" vertical="center" wrapText="1"/>
    </xf>
    <xf numFmtId="165" fontId="9" fillId="0" borderId="3" xfId="0" applyNumberFormat="1" applyFont="1" applyBorder="1" applyAlignment="1">
      <alignment horizontal="right" vertical="center" wrapText="1"/>
    </xf>
    <xf numFmtId="0" fontId="13" fillId="0" borderId="0" xfId="0" applyFont="1" applyAlignment="1">
      <alignment horizontal="centerContinuous" wrapText="1"/>
    </xf>
    <xf numFmtId="0" fontId="5" fillId="0" borderId="0" xfId="0" applyFont="1" applyAlignment="1">
      <alignment horizontal="centerContinuous" vertical="center" wrapText="1"/>
    </xf>
    <xf numFmtId="0" fontId="9" fillId="0" borderId="0" xfId="0" applyFont="1" applyAlignment="1">
      <alignment horizontal="centerContinuous"/>
    </xf>
    <xf numFmtId="0" fontId="4" fillId="0" borderId="0" xfId="0" applyFont="1" applyAlignment="1">
      <alignment horizontal="right"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9" fillId="0" borderId="0" xfId="0" applyFont="1" applyAlignment="1">
      <alignment horizontal="centerContinuous" wrapText="1"/>
    </xf>
    <xf numFmtId="0" fontId="5" fillId="2" borderId="0" xfId="0" applyFont="1" applyFill="1" applyAlignment="1">
      <alignment horizontal="centerContinuous" vertical="center" wrapText="1"/>
    </xf>
    <xf numFmtId="0" fontId="5" fillId="2" borderId="11" xfId="0" applyFont="1" applyFill="1" applyBorder="1" applyAlignment="1">
      <alignment horizontal="centerContinuous" vertical="center" wrapText="1"/>
    </xf>
    <xf numFmtId="0" fontId="5" fillId="2" borderId="0" xfId="0" applyFont="1" applyFill="1" applyAlignment="1">
      <alignment horizontal="center" vertical="center" wrapText="1"/>
    </xf>
    <xf numFmtId="0" fontId="5" fillId="0" borderId="11" xfId="0" applyFont="1" applyBorder="1" applyAlignment="1">
      <alignment horizontal="centerContinuous" vertical="center" wrapText="1"/>
    </xf>
    <xf numFmtId="0" fontId="4" fillId="0" borderId="1" xfId="0" applyFont="1" applyBorder="1" applyAlignment="1">
      <alignment horizontal="right" vertical="center"/>
    </xf>
    <xf numFmtId="0" fontId="9" fillId="0" borderId="1" xfId="0" applyFont="1" applyBorder="1" applyAlignment="1">
      <alignment horizontal="right"/>
    </xf>
    <xf numFmtId="0" fontId="4" fillId="2" borderId="3" xfId="0" applyFont="1" applyFill="1" applyBorder="1" applyAlignment="1">
      <alignment horizontal="center" vertical="center" wrapText="1"/>
    </xf>
    <xf numFmtId="0" fontId="4" fillId="2" borderId="1" xfId="0" applyFont="1" applyFill="1" applyBorder="1" applyAlignment="1">
      <alignment horizontal="right" vertical="center"/>
    </xf>
    <xf numFmtId="0" fontId="4" fillId="2" borderId="3" xfId="0" applyFont="1" applyFill="1" applyBorder="1" applyAlignment="1">
      <alignment horizontal="left" vertical="center" wrapText="1"/>
    </xf>
    <xf numFmtId="0" fontId="4" fillId="2" borderId="3" xfId="0" applyFont="1" applyFill="1" applyBorder="1" applyAlignment="1">
      <alignment horizontal="left" vertical="center" wrapText="1" indent="1"/>
    </xf>
    <xf numFmtId="0" fontId="5" fillId="2" borderId="18" xfId="0" applyFont="1" applyFill="1" applyBorder="1" applyAlignment="1">
      <alignment horizontal="centerContinuous" vertical="center" wrapText="1"/>
    </xf>
    <xf numFmtId="164" fontId="4" fillId="2" borderId="3" xfId="0" applyNumberFormat="1" applyFont="1" applyFill="1" applyBorder="1" applyAlignment="1">
      <alignment horizontal="right" wrapText="1"/>
    </xf>
    <xf numFmtId="165" fontId="9" fillId="2" borderId="3" xfId="0" applyNumberFormat="1" applyFont="1" applyFill="1" applyBorder="1" applyAlignment="1">
      <alignment horizontal="right" wrapText="1"/>
    </xf>
    <xf numFmtId="229" fontId="4" fillId="2" borderId="3" xfId="0" applyNumberFormat="1" applyFont="1" applyFill="1" applyBorder="1" applyAlignment="1">
      <alignment horizontal="right" wrapText="1"/>
    </xf>
    <xf numFmtId="229" fontId="9" fillId="0" borderId="3" xfId="0" applyNumberFormat="1" applyFont="1" applyBorder="1" applyAlignment="1">
      <alignment horizontal="right" wrapText="1"/>
    </xf>
    <xf numFmtId="230" fontId="9" fillId="0" borderId="3" xfId="0" applyNumberFormat="1" applyFont="1" applyBorder="1" applyAlignment="1">
      <alignment horizontal="right" wrapText="1"/>
    </xf>
    <xf numFmtId="166" fontId="4" fillId="2" borderId="3" xfId="0" applyNumberFormat="1" applyFont="1" applyFill="1" applyBorder="1" applyAlignment="1">
      <alignment horizontal="right" wrapText="1"/>
    </xf>
    <xf numFmtId="231" fontId="9" fillId="0" borderId="3" xfId="0" applyNumberFormat="1" applyFont="1" applyBorder="1" applyAlignment="1">
      <alignment horizontal="right" wrapText="1"/>
    </xf>
    <xf numFmtId="164" fontId="9" fillId="2" borderId="3" xfId="0" applyNumberFormat="1" applyFont="1" applyFill="1" applyBorder="1" applyAlignment="1">
      <alignment horizontal="right" wrapText="1"/>
    </xf>
    <xf numFmtId="0" fontId="15" fillId="0" borderId="0" xfId="0" applyFont="1" applyAlignment="1">
      <alignment horizontal="left"/>
    </xf>
    <xf numFmtId="0" fontId="4" fillId="2" borderId="0" xfId="0" applyFont="1" applyFill="1" applyAlignment="1">
      <alignment horizontal="center" vertical="center" wrapText="1"/>
    </xf>
    <xf numFmtId="0" fontId="4" fillId="2" borderId="0" xfId="0" applyFont="1" applyFill="1" applyAlignment="1">
      <alignment horizontal="right" vertical="center" wrapText="1"/>
    </xf>
    <xf numFmtId="0" fontId="4" fillId="2" borderId="0" xfId="0" applyFont="1" applyFill="1" applyAlignment="1">
      <alignment horizontal="right" vertic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2" xfId="0" applyFont="1" applyFill="1" applyBorder="1" applyAlignment="1">
      <alignment horizontal="center" vertical="top" wrapText="1"/>
    </xf>
    <xf numFmtId="0" fontId="4" fillId="0" borderId="13" xfId="0" applyFont="1" applyBorder="1" applyAlignment="1">
      <alignment horizontal="center" wrapText="1"/>
    </xf>
    <xf numFmtId="0" fontId="5" fillId="0" borderId="0" xfId="0" applyFont="1" applyAlignment="1">
      <alignment horizontal="centerContinuous" vertical="center"/>
    </xf>
    <xf numFmtId="0" fontId="4" fillId="0" borderId="0" xfId="0" applyFont="1" applyAlignment="1">
      <alignment horizontal="right" vertical="center"/>
    </xf>
    <xf numFmtId="0" fontId="4" fillId="2" borderId="13" xfId="0" applyFont="1" applyFill="1" applyBorder="1" applyAlignment="1">
      <alignment horizontal="center" wrapText="1"/>
    </xf>
    <xf numFmtId="0" fontId="4" fillId="2" borderId="12" xfId="0" applyFont="1" applyFill="1" applyBorder="1" applyAlignment="1">
      <alignment horizontal="center" vertical="center" wrapText="1"/>
    </xf>
    <xf numFmtId="0" fontId="4" fillId="2" borderId="6" xfId="0" applyFont="1" applyFill="1" applyBorder="1" applyAlignment="1">
      <alignment horizontal="right" wrapText="1"/>
    </xf>
    <xf numFmtId="0" fontId="4" fillId="2" borderId="8" xfId="0" applyFont="1" applyFill="1" applyBorder="1" applyAlignment="1">
      <alignment horizontal="right" wrapText="1"/>
    </xf>
    <xf numFmtId="0" fontId="9" fillId="0" borderId="12" xfId="0" applyFont="1" applyBorder="1" applyAlignment="1">
      <alignment horizontal="center" vertical="center" wrapText="1"/>
    </xf>
    <xf numFmtId="232" fontId="9" fillId="0" borderId="3" xfId="0" applyNumberFormat="1" applyFont="1" applyBorder="1" applyAlignment="1">
      <alignment horizontal="right" wrapText="1"/>
    </xf>
    <xf numFmtId="233" fontId="9" fillId="0" borderId="3" xfId="0" applyNumberFormat="1" applyFont="1" applyBorder="1" applyAlignment="1">
      <alignment horizontal="right" wrapText="1"/>
    </xf>
    <xf numFmtId="234" fontId="9" fillId="0" borderId="3" xfId="0" applyNumberFormat="1" applyFont="1" applyBorder="1" applyAlignment="1">
      <alignment horizontal="right" wrapText="1"/>
    </xf>
    <xf numFmtId="0" fontId="4" fillId="0" borderId="12" xfId="0" applyFont="1" applyBorder="1" applyAlignment="1">
      <alignment horizontal="center" vertical="top" wrapText="1"/>
    </xf>
    <xf numFmtId="0" fontId="0" fillId="0" borderId="0" xfId="0" applyAlignment="1">
      <alignment horizontal="left" vertical="center"/>
    </xf>
    <xf numFmtId="0" fontId="9" fillId="0" borderId="0" xfId="0" applyFont="1" applyAlignment="1">
      <alignment horizontal="left" vertical="center"/>
    </xf>
    <xf numFmtId="0" fontId="5" fillId="0" borderId="0" xfId="0" applyFont="1" applyAlignment="1">
      <alignment horizontal="centerContinuous"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9" fillId="0" borderId="3" xfId="0" applyFont="1" applyBorder="1" applyAlignment="1">
      <alignment horizontal="left" vertical="center" wrapText="1" indent="1"/>
    </xf>
    <xf numFmtId="235" fontId="9" fillId="0" borderId="3" xfId="0" applyNumberFormat="1" applyFont="1" applyBorder="1" applyAlignment="1">
      <alignment horizontal="right" wrapText="1"/>
    </xf>
    <xf numFmtId="236" fontId="9" fillId="0" borderId="3" xfId="0" applyNumberFormat="1" applyFont="1" applyBorder="1" applyAlignment="1">
      <alignment horizontal="right" wrapText="1"/>
    </xf>
    <xf numFmtId="237" fontId="9" fillId="0" borderId="3" xfId="0" applyNumberFormat="1" applyFont="1" applyBorder="1" applyAlignment="1">
      <alignment horizontal="right" wrapText="1"/>
    </xf>
    <xf numFmtId="238" fontId="9" fillId="0" borderId="3" xfId="0" applyNumberFormat="1" applyFont="1" applyBorder="1" applyAlignment="1">
      <alignment horizontal="right" wrapText="1"/>
    </xf>
    <xf numFmtId="239" fontId="9" fillId="0" borderId="3" xfId="0" applyNumberFormat="1" applyFont="1" applyBorder="1" applyAlignment="1">
      <alignment horizontal="right" wrapText="1"/>
    </xf>
    <xf numFmtId="240" fontId="9" fillId="0" borderId="3" xfId="0" applyNumberFormat="1" applyFont="1" applyBorder="1" applyAlignment="1">
      <alignment horizontal="right" wrapText="1"/>
    </xf>
    <xf numFmtId="241" fontId="9" fillId="0" borderId="3" xfId="0" applyNumberFormat="1" applyFont="1" applyBorder="1" applyAlignment="1">
      <alignment horizontal="right" wrapText="1"/>
    </xf>
    <xf numFmtId="242" fontId="9" fillId="0" borderId="3" xfId="0" applyNumberFormat="1" applyFont="1" applyBorder="1" applyAlignment="1">
      <alignment horizontal="right" wrapText="1"/>
    </xf>
    <xf numFmtId="243" fontId="9" fillId="0" borderId="3" xfId="0" applyNumberFormat="1" applyFont="1" applyBorder="1" applyAlignment="1">
      <alignment horizontal="right" wrapText="1"/>
    </xf>
    <xf numFmtId="244" fontId="9" fillId="0" borderId="3" xfId="0" applyNumberFormat="1" applyFont="1" applyBorder="1" applyAlignment="1">
      <alignment horizontal="right" wrapText="1"/>
    </xf>
    <xf numFmtId="245" fontId="9" fillId="0" borderId="3" xfId="0" applyNumberFormat="1" applyFont="1" applyBorder="1" applyAlignment="1">
      <alignment horizontal="right" wrapText="1"/>
    </xf>
    <xf numFmtId="246" fontId="9" fillId="0" borderId="3" xfId="0" applyNumberFormat="1" applyFont="1" applyBorder="1" applyAlignment="1">
      <alignment horizontal="right" wrapText="1"/>
    </xf>
    <xf numFmtId="247" fontId="9" fillId="0" borderId="3" xfId="0" applyNumberFormat="1" applyFont="1" applyBorder="1" applyAlignment="1">
      <alignment horizontal="right" wrapText="1"/>
    </xf>
    <xf numFmtId="248" fontId="9" fillId="0" borderId="3" xfId="0" applyNumberFormat="1" applyFont="1" applyBorder="1" applyAlignment="1">
      <alignment horizontal="right" wrapText="1"/>
    </xf>
    <xf numFmtId="249" fontId="9" fillId="0" borderId="3" xfId="0" applyNumberFormat="1" applyFont="1" applyBorder="1" applyAlignment="1">
      <alignment horizontal="right" wrapText="1"/>
    </xf>
    <xf numFmtId="250" fontId="9" fillId="0" borderId="3" xfId="0" applyNumberFormat="1" applyFont="1" applyBorder="1" applyAlignment="1">
      <alignment horizontal="right" wrapText="1"/>
    </xf>
    <xf numFmtId="251" fontId="9" fillId="0" borderId="3" xfId="0" applyNumberFormat="1" applyFont="1" applyBorder="1" applyAlignment="1">
      <alignment horizontal="right" wrapText="1"/>
    </xf>
    <xf numFmtId="252" fontId="9" fillId="0" borderId="3" xfId="0" applyNumberFormat="1" applyFont="1" applyBorder="1" applyAlignment="1">
      <alignment horizontal="right" wrapText="1"/>
    </xf>
    <xf numFmtId="0" fontId="13" fillId="0" borderId="0" xfId="0" applyFont="1" applyAlignment="1">
      <alignment horizontal="center" vertical="center" wrapText="1"/>
    </xf>
    <xf numFmtId="0" fontId="9" fillId="0" borderId="8" xfId="0" applyFont="1" applyBorder="1" applyAlignment="1">
      <alignment horizontal="centerContinuous" vertical="center" wrapText="1"/>
    </xf>
    <xf numFmtId="0" fontId="9" fillId="0" borderId="7" xfId="0" applyFont="1" applyBorder="1" applyAlignment="1">
      <alignment horizontal="centerContinuous" vertical="center" wrapText="1"/>
    </xf>
    <xf numFmtId="0" fontId="14" fillId="0" borderId="7" xfId="0" applyFont="1" applyBorder="1" applyAlignment="1">
      <alignment horizontal="centerContinuous" vertical="center" wrapText="1"/>
    </xf>
    <xf numFmtId="0" fontId="9" fillId="0" borderId="6" xfId="0" applyFont="1" applyBorder="1" applyAlignment="1">
      <alignment horizontal="centerContinuous" vertical="center" wrapText="1"/>
    </xf>
    <xf numFmtId="0" fontId="9" fillId="0" borderId="8" xfId="0" applyFont="1" applyBorder="1" applyAlignment="1">
      <alignment horizontal="center" vertical="center" wrapText="1"/>
    </xf>
    <xf numFmtId="253" fontId="9" fillId="0" borderId="3" xfId="0" applyNumberFormat="1" applyFont="1" applyBorder="1" applyAlignment="1">
      <alignment horizontal="right" wrapText="1"/>
    </xf>
    <xf numFmtId="254" fontId="9" fillId="0" borderId="3" xfId="0" applyNumberFormat="1" applyFont="1" applyBorder="1" applyAlignment="1">
      <alignment horizontal="right" wrapText="1"/>
    </xf>
    <xf numFmtId="255" fontId="9" fillId="0" borderId="3" xfId="0" applyNumberFormat="1" applyFont="1" applyBorder="1" applyAlignment="1">
      <alignment horizontal="right" wrapText="1"/>
    </xf>
    <xf numFmtId="256" fontId="9" fillId="0" borderId="3" xfId="0" applyNumberFormat="1" applyFont="1" applyBorder="1" applyAlignment="1">
      <alignment horizontal="right" wrapText="1"/>
    </xf>
    <xf numFmtId="257" fontId="9" fillId="0" borderId="3" xfId="0" applyNumberFormat="1" applyFont="1" applyBorder="1" applyAlignment="1">
      <alignment horizontal="right" wrapText="1"/>
    </xf>
    <xf numFmtId="258" fontId="9" fillId="0" borderId="3" xfId="0" applyNumberFormat="1" applyFont="1" applyBorder="1" applyAlignment="1">
      <alignment horizontal="right" wrapText="1"/>
    </xf>
    <xf numFmtId="259" fontId="9" fillId="0" borderId="3" xfId="0" applyNumberFormat="1" applyFont="1" applyBorder="1" applyAlignment="1">
      <alignment horizontal="right" wrapText="1"/>
    </xf>
    <xf numFmtId="260" fontId="9" fillId="0" borderId="3" xfId="0" applyNumberFormat="1" applyFont="1" applyBorder="1" applyAlignment="1">
      <alignment horizontal="right" wrapText="1"/>
    </xf>
    <xf numFmtId="261" fontId="9" fillId="0" borderId="3" xfId="0" applyNumberFormat="1" applyFont="1" applyBorder="1" applyAlignment="1">
      <alignment horizontal="right" wrapText="1"/>
    </xf>
    <xf numFmtId="262" fontId="9" fillId="0" borderId="3" xfId="0" applyNumberFormat="1" applyFont="1" applyBorder="1" applyAlignment="1">
      <alignment horizontal="right" wrapText="1"/>
    </xf>
    <xf numFmtId="263" fontId="9" fillId="0" borderId="3" xfId="0" applyNumberFormat="1" applyFont="1" applyBorder="1" applyAlignment="1">
      <alignment horizontal="right" wrapText="1"/>
    </xf>
    <xf numFmtId="264" fontId="9" fillId="0" borderId="3" xfId="0" applyNumberFormat="1" applyFont="1" applyBorder="1" applyAlignment="1">
      <alignment horizontal="right" wrapText="1"/>
    </xf>
    <xf numFmtId="265" fontId="9" fillId="0" borderId="3" xfId="0" applyNumberFormat="1" applyFont="1" applyBorder="1" applyAlignment="1">
      <alignment horizontal="right" wrapText="1"/>
    </xf>
    <xf numFmtId="266" fontId="9" fillId="0" borderId="3" xfId="0" applyNumberFormat="1" applyFont="1" applyBorder="1" applyAlignment="1">
      <alignment horizontal="right" wrapText="1"/>
    </xf>
    <xf numFmtId="267" fontId="9" fillId="0" borderId="3" xfId="0" applyNumberFormat="1" applyFont="1" applyBorder="1" applyAlignment="1">
      <alignment horizontal="right" wrapText="1"/>
    </xf>
    <xf numFmtId="268" fontId="9" fillId="0" borderId="3" xfId="0" applyNumberFormat="1" applyFont="1" applyBorder="1" applyAlignment="1">
      <alignment horizontal="right" wrapText="1"/>
    </xf>
    <xf numFmtId="0" fontId="13"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centerContinuous" vertical="center" wrapText="1"/>
    </xf>
    <xf numFmtId="0" fontId="13" fillId="0" borderId="0" xfId="0" applyFont="1" applyAlignment="1">
      <alignment horizontal="center"/>
    </xf>
    <xf numFmtId="0" fontId="0" fillId="0" borderId="0" xfId="0" applyAlignment="1">
      <alignment horizontal="center"/>
    </xf>
    <xf numFmtId="269" fontId="9" fillId="0" borderId="3" xfId="0" applyNumberFormat="1" applyFont="1" applyBorder="1" applyAlignment="1">
      <alignment horizontal="right" wrapText="1"/>
    </xf>
    <xf numFmtId="169" fontId="9" fillId="0" borderId="3" xfId="0" applyNumberFormat="1" applyFont="1" applyBorder="1" applyAlignment="1">
      <alignment horizontal="right" wrapText="1"/>
    </xf>
    <xf numFmtId="0" fontId="9" fillId="0" borderId="0" xfId="0" applyFont="1" applyAlignment="1">
      <alignment horizontal="justify" vertical="center" wrapText="1"/>
    </xf>
    <xf numFmtId="270" fontId="9" fillId="0" borderId="3" xfId="0" applyNumberFormat="1" applyFont="1" applyBorder="1" applyAlignment="1">
      <alignment horizontal="right" wrapText="1"/>
    </xf>
    <xf numFmtId="271" fontId="9" fillId="0" borderId="3" xfId="0" applyNumberFormat="1" applyFont="1" applyBorder="1" applyAlignment="1">
      <alignment horizontal="right" wrapText="1"/>
    </xf>
    <xf numFmtId="272" fontId="9" fillId="0" borderId="3" xfId="0" applyNumberFormat="1" applyFont="1" applyBorder="1" applyAlignment="1">
      <alignment horizontal="right" wrapText="1"/>
    </xf>
    <xf numFmtId="273" fontId="9" fillId="0" borderId="3" xfId="0" applyNumberFormat="1" applyFont="1" applyBorder="1" applyAlignment="1">
      <alignment horizontal="right" wrapText="1"/>
    </xf>
    <xf numFmtId="274" fontId="9" fillId="0" borderId="3" xfId="0" applyNumberFormat="1" applyFont="1" applyBorder="1" applyAlignment="1">
      <alignment horizontal="right" wrapText="1"/>
    </xf>
    <xf numFmtId="275" fontId="9" fillId="0" borderId="3" xfId="0" applyNumberFormat="1" applyFont="1" applyBorder="1" applyAlignment="1">
      <alignment horizontal="right" wrapText="1"/>
    </xf>
    <xf numFmtId="276" fontId="9" fillId="0" borderId="3" xfId="0" applyNumberFormat="1" applyFont="1" applyBorder="1" applyAlignment="1">
      <alignment horizontal="right" wrapText="1"/>
    </xf>
    <xf numFmtId="277" fontId="9" fillId="0" borderId="3" xfId="0" applyNumberFormat="1" applyFont="1" applyBorder="1" applyAlignment="1">
      <alignment horizontal="right" wrapText="1"/>
    </xf>
    <xf numFmtId="278" fontId="9" fillId="0" borderId="3" xfId="0" applyNumberFormat="1" applyFont="1" applyBorder="1" applyAlignment="1">
      <alignment horizontal="right" wrapText="1"/>
    </xf>
    <xf numFmtId="187" fontId="9" fillId="0" borderId="3" xfId="0" applyNumberFormat="1" applyFont="1" applyBorder="1" applyAlignment="1">
      <alignment horizontal="right" wrapText="1"/>
    </xf>
    <xf numFmtId="279" fontId="9" fillId="0" borderId="3" xfId="0" applyNumberFormat="1" applyFont="1" applyBorder="1" applyAlignment="1">
      <alignment horizontal="right" wrapText="1"/>
    </xf>
    <xf numFmtId="280" fontId="9" fillId="0" borderId="3" xfId="0" applyNumberFormat="1" applyFont="1" applyBorder="1" applyAlignment="1">
      <alignment horizontal="right" wrapText="1"/>
    </xf>
    <xf numFmtId="281" fontId="9" fillId="0" borderId="3" xfId="0" applyNumberFormat="1" applyFont="1" applyBorder="1" applyAlignment="1">
      <alignment horizontal="right" wrapText="1"/>
    </xf>
    <xf numFmtId="282" fontId="9" fillId="0" borderId="3" xfId="0" applyNumberFormat="1" applyFont="1" applyBorder="1" applyAlignment="1">
      <alignment horizontal="right" wrapText="1"/>
    </xf>
    <xf numFmtId="283" fontId="9" fillId="0" borderId="3" xfId="0" applyNumberFormat="1" applyFont="1" applyBorder="1" applyAlignment="1">
      <alignment horizontal="right" wrapText="1"/>
    </xf>
    <xf numFmtId="284" fontId="9" fillId="0" borderId="3" xfId="0" applyNumberFormat="1" applyFont="1" applyBorder="1" applyAlignment="1">
      <alignment horizontal="right" wrapText="1"/>
    </xf>
    <xf numFmtId="285" fontId="9" fillId="0" borderId="3" xfId="0" applyNumberFormat="1" applyFont="1" applyBorder="1" applyAlignment="1">
      <alignment horizontal="right" wrapText="1"/>
    </xf>
    <xf numFmtId="286" fontId="9" fillId="0" borderId="3" xfId="0" applyNumberFormat="1" applyFont="1" applyBorder="1" applyAlignment="1">
      <alignment horizontal="right" wrapText="1"/>
    </xf>
    <xf numFmtId="287" fontId="9" fillId="0" borderId="3" xfId="0" applyNumberFormat="1" applyFont="1" applyBorder="1" applyAlignment="1">
      <alignment horizontal="right" wrapText="1"/>
    </xf>
    <xf numFmtId="288" fontId="9" fillId="0" borderId="3" xfId="0" applyNumberFormat="1" applyFont="1" applyBorder="1" applyAlignment="1">
      <alignment horizontal="right" wrapText="1"/>
    </xf>
    <xf numFmtId="289" fontId="9" fillId="0" borderId="3" xfId="0" applyNumberFormat="1" applyFont="1" applyBorder="1" applyAlignment="1">
      <alignment horizontal="right" wrapText="1"/>
    </xf>
    <xf numFmtId="290" fontId="9" fillId="0" borderId="3" xfId="0" applyNumberFormat="1" applyFont="1" applyBorder="1" applyAlignment="1">
      <alignment horizontal="right" wrapText="1"/>
    </xf>
    <xf numFmtId="291" fontId="9" fillId="0" borderId="3" xfId="0" applyNumberFormat="1" applyFont="1" applyBorder="1" applyAlignment="1">
      <alignment horizontal="right" wrapText="1"/>
    </xf>
    <xf numFmtId="292" fontId="9" fillId="0" borderId="3" xfId="0" applyNumberFormat="1" applyFont="1" applyBorder="1" applyAlignment="1">
      <alignment horizontal="right" wrapText="1"/>
    </xf>
    <xf numFmtId="293" fontId="9" fillId="0" borderId="3" xfId="0" applyNumberFormat="1" applyFont="1" applyBorder="1" applyAlignment="1">
      <alignment horizontal="right" wrapText="1"/>
    </xf>
    <xf numFmtId="294" fontId="9" fillId="0" borderId="3" xfId="0" applyNumberFormat="1" applyFont="1" applyBorder="1" applyAlignment="1">
      <alignment horizontal="right" wrapText="1"/>
    </xf>
    <xf numFmtId="295" fontId="9" fillId="0" borderId="3" xfId="0" applyNumberFormat="1" applyFont="1" applyBorder="1" applyAlignment="1">
      <alignment horizontal="right" wrapText="1"/>
    </xf>
    <xf numFmtId="296" fontId="9" fillId="0" borderId="3" xfId="0" applyNumberFormat="1" applyFont="1" applyBorder="1" applyAlignment="1">
      <alignment horizontal="right" wrapText="1"/>
    </xf>
    <xf numFmtId="297" fontId="9" fillId="0" borderId="3" xfId="0" applyNumberFormat="1" applyFont="1" applyBorder="1" applyAlignment="1">
      <alignment horizontal="right" wrapText="1"/>
    </xf>
    <xf numFmtId="298" fontId="9" fillId="0" borderId="3" xfId="0" applyNumberFormat="1" applyFont="1" applyBorder="1" applyAlignment="1">
      <alignment horizontal="right" wrapText="1"/>
    </xf>
    <xf numFmtId="299" fontId="9" fillId="0" borderId="3" xfId="0" applyNumberFormat="1" applyFont="1" applyBorder="1" applyAlignment="1">
      <alignment horizontal="right" wrapText="1"/>
    </xf>
    <xf numFmtId="300" fontId="9" fillId="0" borderId="3" xfId="0" applyNumberFormat="1" applyFont="1" applyBorder="1" applyAlignment="1">
      <alignment horizontal="right" wrapText="1"/>
    </xf>
    <xf numFmtId="301" fontId="9" fillId="0" borderId="3" xfId="0" applyNumberFormat="1" applyFont="1" applyBorder="1" applyAlignment="1">
      <alignment horizontal="right" wrapText="1"/>
    </xf>
    <xf numFmtId="302" fontId="9" fillId="0" borderId="3" xfId="0" applyNumberFormat="1" applyFont="1" applyBorder="1" applyAlignment="1">
      <alignment horizontal="right" wrapText="1"/>
    </xf>
    <xf numFmtId="303" fontId="9" fillId="0" borderId="3" xfId="0" applyNumberFormat="1" applyFont="1" applyBorder="1" applyAlignment="1">
      <alignment horizontal="right" wrapText="1"/>
    </xf>
    <xf numFmtId="304" fontId="9" fillId="0" borderId="3" xfId="0" applyNumberFormat="1" applyFont="1" applyBorder="1" applyAlignment="1">
      <alignment horizontal="right" wrapText="1"/>
    </xf>
    <xf numFmtId="305" fontId="9" fillId="0" borderId="3" xfId="0" applyNumberFormat="1" applyFont="1" applyBorder="1" applyAlignment="1">
      <alignment horizontal="right" wrapText="1"/>
    </xf>
    <xf numFmtId="202" fontId="9" fillId="0" borderId="3" xfId="0" applyNumberFormat="1" applyFont="1" applyBorder="1" applyAlignment="1">
      <alignment horizontal="right" wrapText="1"/>
    </xf>
    <xf numFmtId="306" fontId="9" fillId="0" borderId="3" xfId="0" applyNumberFormat="1" applyFont="1" applyBorder="1" applyAlignment="1">
      <alignment horizontal="right" wrapText="1"/>
    </xf>
    <xf numFmtId="307" fontId="9" fillId="0" borderId="3" xfId="0" applyNumberFormat="1" applyFont="1" applyBorder="1" applyAlignment="1">
      <alignment horizontal="right" wrapText="1"/>
    </xf>
    <xf numFmtId="308" fontId="9" fillId="0" borderId="3" xfId="0" applyNumberFormat="1" applyFont="1" applyBorder="1" applyAlignment="1">
      <alignment horizontal="right" wrapText="1"/>
    </xf>
    <xf numFmtId="309" fontId="9" fillId="0" borderId="3" xfId="0" applyNumberFormat="1" applyFont="1" applyBorder="1" applyAlignment="1">
      <alignment horizontal="right" wrapText="1"/>
    </xf>
    <xf numFmtId="310" fontId="9" fillId="0" borderId="3" xfId="0" applyNumberFormat="1" applyFont="1" applyBorder="1" applyAlignment="1">
      <alignment horizontal="right" wrapText="1"/>
    </xf>
    <xf numFmtId="311" fontId="9" fillId="0" borderId="3" xfId="0" applyNumberFormat="1" applyFont="1" applyBorder="1" applyAlignment="1">
      <alignment horizontal="right" wrapText="1"/>
    </xf>
    <xf numFmtId="312" fontId="9" fillId="0" borderId="3" xfId="0" applyNumberFormat="1" applyFont="1" applyBorder="1" applyAlignment="1">
      <alignment horizontal="right" wrapText="1"/>
    </xf>
    <xf numFmtId="313" fontId="9" fillId="0" borderId="3" xfId="0" applyNumberFormat="1" applyFont="1" applyBorder="1" applyAlignment="1">
      <alignment horizontal="right" wrapText="1"/>
    </xf>
    <xf numFmtId="314" fontId="9" fillId="0" borderId="3" xfId="0" applyNumberFormat="1" applyFont="1" applyBorder="1" applyAlignment="1">
      <alignment horizontal="right" wrapText="1"/>
    </xf>
    <xf numFmtId="315" fontId="9" fillId="0" borderId="3" xfId="0" applyNumberFormat="1" applyFont="1" applyBorder="1" applyAlignment="1">
      <alignment horizontal="right" wrapText="1"/>
    </xf>
    <xf numFmtId="316" fontId="9" fillId="0" borderId="3" xfId="0" applyNumberFormat="1" applyFont="1" applyBorder="1" applyAlignment="1">
      <alignment horizontal="right" wrapText="1"/>
    </xf>
    <xf numFmtId="317" fontId="9" fillId="0" borderId="3" xfId="0" applyNumberFormat="1" applyFont="1" applyBorder="1" applyAlignment="1">
      <alignment horizontal="right" wrapText="1"/>
    </xf>
    <xf numFmtId="318" fontId="9" fillId="0" borderId="3" xfId="0" applyNumberFormat="1" applyFont="1" applyBorder="1" applyAlignment="1">
      <alignment horizontal="right" wrapText="1"/>
    </xf>
    <xf numFmtId="319" fontId="9" fillId="0" borderId="3" xfId="0" applyNumberFormat="1" applyFont="1" applyBorder="1" applyAlignment="1">
      <alignment horizontal="right" wrapText="1"/>
    </xf>
    <xf numFmtId="0" fontId="4" fillId="0" borderId="20" xfId="0" applyFont="1" applyBorder="1" applyAlignment="1">
      <alignment horizontal="center" wrapText="1"/>
    </xf>
    <xf numFmtId="0" fontId="4"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13" fillId="0" borderId="0" xfId="0" applyFont="1" applyAlignment="1">
      <alignment horizontal="centerContinuous" vertical="center"/>
    </xf>
    <xf numFmtId="0" fontId="9" fillId="0" borderId="0" xfId="0" applyFont="1" applyAlignment="1">
      <alignment horizontal="centerContinuous" vertical="center"/>
    </xf>
    <xf numFmtId="320" fontId="9" fillId="0" borderId="3" xfId="0" applyNumberFormat="1" applyFont="1" applyBorder="1" applyAlignment="1">
      <alignment horizontal="right" wrapText="1"/>
    </xf>
    <xf numFmtId="0" fontId="9" fillId="0" borderId="20" xfId="0" applyFont="1" applyBorder="1" applyAlignment="1">
      <alignment horizontal="center" wrapText="1"/>
    </xf>
    <xf numFmtId="0" fontId="9" fillId="0" borderId="21" xfId="0" applyFont="1" applyBorder="1" applyAlignment="1">
      <alignment horizontal="center" wrapText="1"/>
    </xf>
    <xf numFmtId="0" fontId="9" fillId="0" borderId="22" xfId="0" applyFont="1" applyBorder="1" applyAlignment="1">
      <alignment horizontal="center" wrapText="1"/>
    </xf>
    <xf numFmtId="0" fontId="9" fillId="0" borderId="15" xfId="0" applyFont="1" applyBorder="1" applyAlignment="1">
      <alignment horizontal="center" vertical="top" wrapText="1"/>
    </xf>
    <xf numFmtId="0" fontId="9" fillId="0" borderId="6" xfId="0" applyFont="1" applyBorder="1" applyAlignment="1">
      <alignment horizontal="center" vertical="center" wrapText="1"/>
    </xf>
    <xf numFmtId="0" fontId="9" fillId="0" borderId="3" xfId="0" applyFont="1" applyBorder="1" applyAlignment="1">
      <alignment horizontal="left" vertical="center" wrapText="1" indent="2"/>
    </xf>
    <xf numFmtId="0" fontId="9" fillId="0" borderId="3" xfId="0" applyFont="1" applyBorder="1" applyAlignment="1">
      <alignment horizontal="left" vertical="center" wrapText="1" indent="3"/>
    </xf>
    <xf numFmtId="0" fontId="9" fillId="0" borderId="3" xfId="0" applyFont="1" applyBorder="1" applyAlignment="1">
      <alignment horizontal="left" vertical="center" wrapText="1" indent="4"/>
    </xf>
    <xf numFmtId="321" fontId="9" fillId="0" borderId="3" xfId="0" applyNumberFormat="1" applyFont="1" applyBorder="1" applyAlignment="1">
      <alignment horizontal="right" wrapText="1"/>
    </xf>
    <xf numFmtId="322" fontId="9" fillId="0" borderId="3" xfId="0" applyNumberFormat="1" applyFont="1" applyBorder="1" applyAlignment="1">
      <alignment horizontal="right" wrapText="1"/>
    </xf>
    <xf numFmtId="323" fontId="9" fillId="0" borderId="3" xfId="0" applyNumberFormat="1" applyFont="1" applyBorder="1" applyAlignment="1">
      <alignment horizontal="right" wrapText="1"/>
    </xf>
    <xf numFmtId="324" fontId="9" fillId="0" borderId="3" xfId="0" applyNumberFormat="1" applyFont="1" applyBorder="1" applyAlignment="1">
      <alignment horizontal="right" wrapText="1"/>
    </xf>
    <xf numFmtId="0" fontId="9" fillId="0" borderId="0" xfId="0" applyFont="1" applyAlignment="1">
      <alignment horizontal="right" vertical="center"/>
    </xf>
    <xf numFmtId="0" fontId="4" fillId="0" borderId="2" xfId="0" applyFont="1" applyBorder="1" applyAlignment="1">
      <alignment horizont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top"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5" xfId="0" applyFont="1" applyBorder="1" applyAlignment="1">
      <alignment horizontal="center" wrapText="1"/>
    </xf>
    <xf numFmtId="0" fontId="7" fillId="0" borderId="1" xfId="0" applyFont="1" applyBorder="1" applyAlignment="1">
      <alignment horizontal="center" vertical="center"/>
    </xf>
    <xf numFmtId="0" fontId="4" fillId="0" borderId="1" xfId="0" applyFont="1" applyBorder="1" applyAlignment="1">
      <alignment horizontal="left" indent="8"/>
    </xf>
    <xf numFmtId="0" fontId="4" fillId="0" borderId="1" xfId="0" applyFont="1" applyBorder="1" applyAlignment="1">
      <alignment horizontal="justify" vertical="center" indent="8"/>
    </xf>
    <xf numFmtId="0" fontId="8" fillId="0" borderId="3" xfId="0" applyFont="1" applyBorder="1" applyAlignment="1">
      <alignment horizontal="center" vertical="center"/>
    </xf>
    <xf numFmtId="0" fontId="4" fillId="0" borderId="3" xfId="0" applyFont="1" applyBorder="1" applyAlignment="1">
      <alignment horizontal="left" vertical="center" wrapText="1"/>
    </xf>
    <xf numFmtId="164" fontId="9" fillId="0" borderId="3" xfId="0" applyNumberFormat="1" applyFont="1" applyBorder="1" applyAlignment="1">
      <alignment horizontal="right" wrapText="1"/>
    </xf>
    <xf numFmtId="164" fontId="4" fillId="0" borderId="3" xfId="0" applyNumberFormat="1" applyFont="1" applyBorder="1" applyAlignment="1">
      <alignment horizontal="right" wrapText="1"/>
    </xf>
    <xf numFmtId="165" fontId="9" fillId="0" borderId="3" xfId="0" applyNumberFormat="1" applyFont="1" applyBorder="1" applyAlignment="1">
      <alignment horizontal="right" wrapText="1"/>
    </xf>
    <xf numFmtId="0" fontId="4" fillId="0" borderId="3" xfId="0" applyFont="1" applyBorder="1" applyAlignment="1">
      <alignment horizontal="left" vertical="center" wrapText="1" indent="1"/>
    </xf>
    <xf numFmtId="166" fontId="4" fillId="0" borderId="3" xfId="0" applyNumberFormat="1" applyFont="1" applyBorder="1" applyAlignment="1">
      <alignment horizontal="right" wrapText="1"/>
    </xf>
    <xf numFmtId="165" fontId="4" fillId="0" borderId="3" xfId="0" applyNumberFormat="1" applyFont="1" applyBorder="1" applyAlignment="1">
      <alignment horizontal="right" wrapText="1"/>
    </xf>
    <xf numFmtId="166" fontId="9" fillId="0" borderId="3" xfId="0" applyNumberFormat="1" applyFont="1" applyBorder="1" applyAlignment="1">
      <alignment horizontal="right" wrapText="1"/>
    </xf>
    <xf numFmtId="164" fontId="9" fillId="0" borderId="3" xfId="0" applyNumberFormat="1" applyFont="1" applyBorder="1" applyAlignment="1">
      <alignment horizontal="right" vertical="center" wrapText="1"/>
    </xf>
    <xf numFmtId="164" fontId="4"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wrapText="1"/>
    </xf>
    <xf numFmtId="168" fontId="4" fillId="0" borderId="3" xfId="0" applyNumberFormat="1" applyFont="1" applyBorder="1" applyAlignment="1">
      <alignment horizontal="right" vertical="center" wrapText="1"/>
    </xf>
    <xf numFmtId="0" fontId="4" fillId="0" borderId="9" xfId="0" applyFont="1" applyBorder="1" applyAlignment="1">
      <alignment horizontal="center"/>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indent="6"/>
    </xf>
    <xf numFmtId="0" fontId="4" fillId="0" borderId="1" xfId="0" applyFont="1" applyBorder="1" applyAlignment="1">
      <alignment horizontal="justify" vertical="center" indent="6"/>
    </xf>
    <xf numFmtId="0" fontId="4" fillId="0" borderId="3" xfId="0" applyFont="1" applyBorder="1" applyAlignment="1">
      <alignment horizontal="center" vertical="center"/>
    </xf>
    <xf numFmtId="169" fontId="4" fillId="0" borderId="3" xfId="0" applyNumberFormat="1" applyFont="1" applyBorder="1" applyAlignment="1">
      <alignment horizontal="right" wrapText="1"/>
    </xf>
    <xf numFmtId="170" fontId="4" fillId="0" borderId="3" xfId="0" applyNumberFormat="1" applyFont="1" applyBorder="1" applyAlignment="1">
      <alignment horizontal="right" wrapText="1"/>
    </xf>
    <xf numFmtId="170" fontId="9" fillId="0" borderId="3" xfId="0" applyNumberFormat="1" applyFont="1" applyBorder="1" applyAlignment="1">
      <alignment horizontal="right" wrapText="1"/>
    </xf>
    <xf numFmtId="171" fontId="4" fillId="0" borderId="3" xfId="0" applyNumberFormat="1" applyFont="1" applyBorder="1" applyAlignment="1">
      <alignment horizontal="right" wrapText="1"/>
    </xf>
    <xf numFmtId="172" fontId="4" fillId="0" borderId="3" xfId="0" applyNumberFormat="1" applyFont="1" applyBorder="1" applyAlignment="1">
      <alignment horizontal="right" wrapText="1"/>
    </xf>
    <xf numFmtId="173" fontId="9" fillId="0" borderId="3" xfId="0" applyNumberFormat="1" applyFont="1" applyBorder="1" applyAlignment="1">
      <alignment horizontal="right" wrapText="1"/>
    </xf>
    <xf numFmtId="174" fontId="9" fillId="0" borderId="3" xfId="0" applyNumberFormat="1" applyFont="1" applyBorder="1" applyAlignment="1">
      <alignment horizontal="right" wrapText="1"/>
    </xf>
    <xf numFmtId="175" fontId="4" fillId="0" borderId="3" xfId="0" applyNumberFormat="1" applyFont="1" applyBorder="1" applyAlignment="1">
      <alignment horizontal="right" wrapText="1"/>
    </xf>
    <xf numFmtId="176" fontId="4" fillId="0" borderId="3" xfId="0" applyNumberFormat="1" applyFont="1" applyBorder="1" applyAlignment="1">
      <alignment horizontal="right" wrapText="1"/>
    </xf>
    <xf numFmtId="177" fontId="9" fillId="0" borderId="3" xfId="0" applyNumberFormat="1" applyFont="1" applyBorder="1" applyAlignment="1">
      <alignment horizontal="right" wrapText="1"/>
    </xf>
    <xf numFmtId="178" fontId="9" fillId="0" borderId="3" xfId="0" applyNumberFormat="1" applyFont="1" applyBorder="1" applyAlignment="1">
      <alignment horizontal="right" wrapText="1"/>
    </xf>
    <xf numFmtId="179" fontId="4" fillId="0" borderId="3" xfId="0" applyNumberFormat="1" applyFont="1" applyBorder="1" applyAlignment="1">
      <alignment horizontal="right" wrapText="1"/>
    </xf>
    <xf numFmtId="180" fontId="4" fillId="0" borderId="3" xfId="0" applyNumberFormat="1" applyFont="1" applyBorder="1" applyAlignment="1">
      <alignment horizontal="right" wrapText="1"/>
    </xf>
    <xf numFmtId="181" fontId="9" fillId="0" borderId="3" xfId="0" applyNumberFormat="1" applyFont="1" applyBorder="1" applyAlignment="1">
      <alignment horizontal="right" wrapText="1"/>
    </xf>
    <xf numFmtId="182" fontId="4" fillId="0" borderId="3" xfId="0" applyNumberFormat="1" applyFont="1" applyBorder="1" applyAlignment="1">
      <alignment horizontal="right" wrapText="1"/>
    </xf>
    <xf numFmtId="183" fontId="4" fillId="0" borderId="3" xfId="0" applyNumberFormat="1" applyFont="1" applyBorder="1" applyAlignment="1">
      <alignment horizontal="right" wrapText="1"/>
    </xf>
    <xf numFmtId="184" fontId="9" fillId="0" borderId="3" xfId="0" applyNumberFormat="1" applyFont="1" applyBorder="1" applyAlignment="1">
      <alignment horizontal="right" wrapText="1"/>
    </xf>
    <xf numFmtId="185" fontId="9" fillId="0" borderId="3" xfId="0" applyNumberFormat="1" applyFont="1" applyBorder="1" applyAlignment="1">
      <alignment horizontal="right" wrapText="1"/>
    </xf>
    <xf numFmtId="186" fontId="4" fillId="0" borderId="3" xfId="0" applyNumberFormat="1" applyFont="1" applyBorder="1" applyAlignment="1">
      <alignment horizontal="right" wrapText="1"/>
    </xf>
    <xf numFmtId="187" fontId="4" fillId="0" borderId="3" xfId="0" applyNumberFormat="1" applyFont="1" applyBorder="1" applyAlignment="1">
      <alignment horizontal="right" wrapText="1"/>
    </xf>
    <xf numFmtId="188" fontId="9" fillId="0" borderId="3" xfId="0" applyNumberFormat="1" applyFont="1" applyBorder="1" applyAlignment="1">
      <alignment horizontal="right" wrapText="1"/>
    </xf>
    <xf numFmtId="189" fontId="4" fillId="0" borderId="3" xfId="0" applyNumberFormat="1" applyFont="1" applyBorder="1" applyAlignment="1">
      <alignment horizontal="right" wrapText="1"/>
    </xf>
    <xf numFmtId="190" fontId="9" fillId="0" borderId="3" xfId="0" applyNumberFormat="1" applyFont="1" applyBorder="1" applyAlignment="1">
      <alignment horizontal="right" wrapText="1"/>
    </xf>
    <xf numFmtId="191" fontId="4" fillId="0" borderId="3" xfId="0" applyNumberFormat="1" applyFont="1" applyBorder="1" applyAlignment="1">
      <alignment horizontal="right" wrapText="1"/>
    </xf>
    <xf numFmtId="192" fontId="4" fillId="0" borderId="3" xfId="0" applyNumberFormat="1" applyFont="1" applyBorder="1" applyAlignment="1">
      <alignment horizontal="right" wrapText="1"/>
    </xf>
    <xf numFmtId="193" fontId="9" fillId="0" borderId="3" xfId="0" applyNumberFormat="1" applyFont="1" applyBorder="1" applyAlignment="1">
      <alignment horizontal="right" wrapText="1"/>
    </xf>
    <xf numFmtId="194" fontId="4" fillId="0" borderId="3" xfId="0" applyNumberFormat="1" applyFont="1" applyBorder="1" applyAlignment="1">
      <alignment horizontal="right" wrapText="1"/>
    </xf>
    <xf numFmtId="195" fontId="9" fillId="0" borderId="3" xfId="0" applyNumberFormat="1" applyFont="1" applyBorder="1" applyAlignment="1">
      <alignment horizontal="right" wrapText="1"/>
    </xf>
    <xf numFmtId="196" fontId="4" fillId="0" borderId="3" xfId="0" applyNumberFormat="1" applyFont="1" applyBorder="1" applyAlignment="1">
      <alignment horizontal="right" wrapText="1"/>
    </xf>
    <xf numFmtId="197" fontId="9" fillId="0" borderId="3" xfId="0" applyNumberFormat="1" applyFont="1" applyBorder="1" applyAlignment="1">
      <alignment horizontal="right" wrapText="1"/>
    </xf>
    <xf numFmtId="198" fontId="4" fillId="0" borderId="3" xfId="0" applyNumberFormat="1" applyFont="1" applyBorder="1" applyAlignment="1">
      <alignment horizontal="right" wrapText="1"/>
    </xf>
    <xf numFmtId="199" fontId="9" fillId="0" borderId="3" xfId="0" applyNumberFormat="1" applyFont="1" applyBorder="1" applyAlignment="1">
      <alignment horizontal="right" wrapText="1"/>
    </xf>
    <xf numFmtId="0" fontId="4" fillId="0" borderId="3" xfId="0" applyFont="1" applyBorder="1" applyAlignment="1">
      <alignment horizontal="left" vertical="center" wrapText="1" indent="2"/>
    </xf>
    <xf numFmtId="200" fontId="4" fillId="0" borderId="3" xfId="0" applyNumberFormat="1" applyFont="1" applyBorder="1" applyAlignment="1">
      <alignment horizontal="right" wrapText="1"/>
    </xf>
    <xf numFmtId="201" fontId="9" fillId="0" borderId="3" xfId="0" applyNumberFormat="1" applyFont="1" applyBorder="1" applyAlignment="1">
      <alignment horizontal="right" wrapText="1"/>
    </xf>
    <xf numFmtId="0" fontId="4" fillId="0" borderId="3" xfId="0" applyFont="1" applyBorder="1" applyAlignment="1">
      <alignment horizontal="left" vertical="center" wrapText="1" indent="3"/>
    </xf>
    <xf numFmtId="202" fontId="4" fillId="0" borderId="3" xfId="0" applyNumberFormat="1" applyFont="1" applyBorder="1" applyAlignment="1">
      <alignment horizontal="right" wrapText="1"/>
    </xf>
    <xf numFmtId="203" fontId="4" fillId="0" borderId="3" xfId="0" applyNumberFormat="1" applyFont="1" applyBorder="1" applyAlignment="1">
      <alignment horizontal="right" wrapText="1"/>
    </xf>
    <xf numFmtId="0" fontId="7" fillId="0" borderId="1" xfId="0" applyFont="1" applyBorder="1" applyAlignment="1">
      <alignment horizontal="center"/>
    </xf>
    <xf numFmtId="0" fontId="8" fillId="0" borderId="1" xfId="0" applyFont="1" applyBorder="1" applyAlignment="1">
      <alignment horizontal="left" wrapText="1"/>
    </xf>
    <xf numFmtId="0" fontId="8" fillId="0" borderId="1" xfId="0" applyFont="1" applyBorder="1" applyAlignment="1">
      <alignment horizontal="justify" vertical="center" wrapText="1"/>
    </xf>
    <xf numFmtId="0" fontId="4" fillId="0" borderId="13" xfId="0" applyFont="1" applyBorder="1" applyAlignment="1">
      <alignment horizontal="center" vertical="center" textRotation="90" wrapText="1"/>
    </xf>
    <xf numFmtId="0" fontId="4" fillId="0" borderId="12" xfId="0" applyFont="1" applyBorder="1" applyAlignment="1">
      <alignment horizontal="center" vertical="center" textRotation="90" wrapText="1"/>
    </xf>
    <xf numFmtId="0" fontId="4" fillId="0" borderId="14"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4" fillId="0" borderId="15"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204" fontId="9" fillId="0" borderId="3" xfId="0" applyNumberFormat="1" applyFont="1" applyBorder="1" applyAlignment="1">
      <alignment horizontal="right" wrapText="1"/>
    </xf>
    <xf numFmtId="204" fontId="4" fillId="0" borderId="3" xfId="0" applyNumberFormat="1" applyFont="1" applyBorder="1" applyAlignment="1">
      <alignment horizontal="right" wrapText="1"/>
    </xf>
    <xf numFmtId="205" fontId="9" fillId="0" borderId="3" xfId="0" applyNumberFormat="1" applyFont="1" applyBorder="1" applyAlignment="1">
      <alignment horizontal="right" wrapText="1"/>
    </xf>
    <xf numFmtId="205" fontId="4" fillId="0" borderId="3" xfId="0" applyNumberFormat="1" applyFont="1" applyBorder="1" applyAlignment="1">
      <alignment horizontal="right" wrapText="1"/>
    </xf>
    <xf numFmtId="206" fontId="4" fillId="0" borderId="3" xfId="0" applyNumberFormat="1" applyFont="1" applyBorder="1" applyAlignment="1">
      <alignment horizontal="right" wrapText="1"/>
    </xf>
    <xf numFmtId="168" fontId="4" fillId="0" borderId="3" xfId="0" applyNumberFormat="1" applyFont="1" applyBorder="1" applyAlignment="1">
      <alignment horizontal="right" wrapText="1"/>
    </xf>
    <xf numFmtId="196" fontId="9" fillId="0" borderId="3" xfId="0" applyNumberFormat="1" applyFont="1" applyBorder="1" applyAlignment="1">
      <alignment horizontal="right" wrapText="1"/>
    </xf>
    <xf numFmtId="207" fontId="9" fillId="0" borderId="3" xfId="0" applyNumberFormat="1" applyFont="1" applyBorder="1" applyAlignment="1">
      <alignment horizontal="right" wrapText="1"/>
    </xf>
    <xf numFmtId="207" fontId="4" fillId="0" borderId="3" xfId="0" applyNumberFormat="1" applyFont="1" applyBorder="1" applyAlignment="1">
      <alignment horizontal="right" wrapText="1"/>
    </xf>
    <xf numFmtId="167" fontId="4" fillId="0" borderId="3" xfId="0" applyNumberFormat="1" applyFont="1" applyBorder="1" applyAlignment="1">
      <alignment horizontal="right" wrapText="1"/>
    </xf>
    <xf numFmtId="0" fontId="4" fillId="0" borderId="5"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wrapText="1"/>
    </xf>
    <xf numFmtId="0" fontId="12" fillId="0" borderId="5" xfId="0" applyFont="1" applyBorder="1" applyAlignment="1">
      <alignment horizontal="center" wrapText="1"/>
    </xf>
    <xf numFmtId="0" fontId="7" fillId="0" borderId="1" xfId="0" applyFont="1" applyBorder="1" applyAlignment="1">
      <alignment horizontal="center" vertical="top" wrapText="1"/>
    </xf>
    <xf numFmtId="0" fontId="4" fillId="0" borderId="1" xfId="0" applyFont="1" applyBorder="1" applyAlignment="1">
      <alignment horizontal="justify" indent="8"/>
    </xf>
    <xf numFmtId="0" fontId="4" fillId="0" borderId="1" xfId="0" applyFont="1" applyBorder="1" applyAlignment="1">
      <alignment horizontal="justify" wrapText="1" indent="8"/>
    </xf>
    <xf numFmtId="208" fontId="4" fillId="0" borderId="3" xfId="0" applyNumberFormat="1" applyFont="1" applyBorder="1" applyAlignment="1">
      <alignment horizontal="right" wrapText="1"/>
    </xf>
    <xf numFmtId="209" fontId="4" fillId="0" borderId="3" xfId="0" applyNumberFormat="1" applyFont="1" applyBorder="1" applyAlignment="1">
      <alignment horizontal="right" wrapText="1"/>
    </xf>
    <xf numFmtId="210" fontId="4" fillId="0" borderId="3" xfId="0" applyNumberFormat="1" applyFont="1" applyBorder="1" applyAlignment="1">
      <alignment horizontal="right" wrapText="1"/>
    </xf>
    <xf numFmtId="211" fontId="4" fillId="0" borderId="3" xfId="0" applyNumberFormat="1" applyFont="1" applyBorder="1" applyAlignment="1">
      <alignment horizontal="right" wrapText="1"/>
    </xf>
    <xf numFmtId="212" fontId="4" fillId="0" borderId="3" xfId="0" applyNumberFormat="1" applyFont="1" applyBorder="1" applyAlignment="1">
      <alignment horizontal="right" wrapText="1"/>
    </xf>
    <xf numFmtId="213" fontId="4" fillId="0" borderId="3" xfId="0" applyNumberFormat="1" applyFont="1" applyBorder="1" applyAlignment="1">
      <alignment horizontal="right" wrapText="1"/>
    </xf>
    <xf numFmtId="214" fontId="4" fillId="0" borderId="3" xfId="0" applyNumberFormat="1" applyFont="1" applyBorder="1" applyAlignment="1">
      <alignment horizontal="right" wrapText="1"/>
    </xf>
    <xf numFmtId="215" fontId="4" fillId="0" borderId="3" xfId="0" applyNumberFormat="1" applyFont="1" applyBorder="1" applyAlignment="1">
      <alignment horizontal="right" wrapText="1"/>
    </xf>
    <xf numFmtId="216" fontId="4" fillId="0" borderId="3" xfId="0" applyNumberFormat="1" applyFont="1" applyBorder="1" applyAlignment="1">
      <alignment horizontal="right" wrapText="1"/>
    </xf>
    <xf numFmtId="217" fontId="4" fillId="0" borderId="3" xfId="0" applyNumberFormat="1" applyFont="1" applyBorder="1" applyAlignment="1">
      <alignment horizontal="right" wrapText="1"/>
    </xf>
    <xf numFmtId="218" fontId="4" fillId="0" borderId="3" xfId="0" applyNumberFormat="1" applyFont="1" applyBorder="1" applyAlignment="1">
      <alignment horizontal="right" wrapText="1"/>
    </xf>
    <xf numFmtId="219" fontId="4" fillId="0" borderId="3" xfId="0" applyNumberFormat="1" applyFont="1" applyBorder="1" applyAlignment="1">
      <alignment horizontal="right" wrapText="1"/>
    </xf>
    <xf numFmtId="220" fontId="4" fillId="0" borderId="3" xfId="0" applyNumberFormat="1" applyFont="1" applyBorder="1" applyAlignment="1">
      <alignment horizontal="right" wrapText="1"/>
    </xf>
    <xf numFmtId="221" fontId="4" fillId="0" borderId="3" xfId="0" applyNumberFormat="1" applyFont="1" applyBorder="1" applyAlignment="1">
      <alignment horizontal="right" wrapText="1"/>
    </xf>
    <xf numFmtId="222" fontId="4" fillId="0" borderId="3" xfId="0" applyNumberFormat="1" applyFont="1" applyBorder="1" applyAlignment="1">
      <alignment horizontal="right" wrapText="1"/>
    </xf>
    <xf numFmtId="223" fontId="4" fillId="0" borderId="3" xfId="0" applyNumberFormat="1" applyFont="1" applyBorder="1" applyAlignment="1">
      <alignment horizontal="right" wrapText="1"/>
    </xf>
    <xf numFmtId="224" fontId="4" fillId="0" borderId="3" xfId="0" applyNumberFormat="1" applyFont="1" applyBorder="1" applyAlignment="1">
      <alignment horizontal="right" wrapText="1"/>
    </xf>
    <xf numFmtId="225" fontId="4" fillId="0" borderId="3" xfId="0" applyNumberFormat="1" applyFont="1" applyBorder="1" applyAlignment="1">
      <alignment horizontal="right" wrapText="1"/>
    </xf>
    <xf numFmtId="226" fontId="4" fillId="0" borderId="3" xfId="0" applyNumberFormat="1" applyFont="1" applyBorder="1" applyAlignment="1">
      <alignment horizontal="right" wrapText="1"/>
    </xf>
    <xf numFmtId="227" fontId="4" fillId="0" borderId="3" xfId="0" applyNumberFormat="1" applyFont="1" applyBorder="1" applyAlignment="1">
      <alignment horizontal="right" wrapText="1"/>
    </xf>
    <xf numFmtId="228" fontId="4" fillId="0" borderId="3" xfId="0" applyNumberFormat="1" applyFont="1" applyBorder="1" applyAlignment="1">
      <alignment horizontal="right" wrapText="1"/>
    </xf>
    <xf numFmtId="0" fontId="4" fillId="0" borderId="5" xfId="0" applyFont="1" applyBorder="1" applyAlignment="1">
      <alignment horizontal="center" vertical="center" wrapText="1" indent="1"/>
    </xf>
    <xf numFmtId="0" fontId="7" fillId="0" borderId="1" xfId="0" applyFont="1" applyBorder="1" applyAlignment="1">
      <alignment horizontal="center" vertical="top" wrapText="1" indent="1"/>
    </xf>
    <xf numFmtId="0" fontId="7" fillId="0" borderId="1" xfId="0" applyFont="1" applyBorder="1" applyAlignment="1">
      <alignment horizontal="center" vertical="top"/>
    </xf>
    <xf numFmtId="0" fontId="9" fillId="0" borderId="0" xfId="0" applyFont="1" applyAlignment="1">
      <alignment horizontal="right"/>
    </xf>
    <xf numFmtId="0" fontId="9" fillId="0" borderId="0" xfId="0" applyFont="1" applyAlignment="1">
      <alignment horizontal="right" wrapText="1"/>
    </xf>
    <xf numFmtId="0" fontId="9" fillId="0" borderId="0" xfId="0" applyFont="1" applyAlignment="1">
      <alignment horizontal="right" vertical="top" wrapText="1"/>
    </xf>
    <xf numFmtId="0" fontId="9" fillId="0" borderId="3" xfId="0" applyFont="1" applyBorder="1" applyAlignment="1">
      <alignment horizontal="center" vertical="center" wrapText="1"/>
    </xf>
    <xf numFmtId="0" fontId="9" fillId="0" borderId="3" xfId="0" applyFont="1" applyBorder="1" applyAlignment="1">
      <alignment horizontal="center" vertical="top" wrapText="1"/>
    </xf>
    <xf numFmtId="0" fontId="9" fillId="0" borderId="3" xfId="0" applyFont="1" applyBorder="1" applyAlignment="1">
      <alignment horizontal="left" vertical="top"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2" borderId="18" xfId="0" applyFont="1" applyFill="1" applyBorder="1" applyAlignment="1">
      <alignment horizontal="righ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2" borderId="3" xfId="0" applyFont="1" applyFill="1" applyBorder="1" applyAlignment="1">
      <alignment horizontal="left" vertical="center" wrapText="1" inden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12" xfId="0" applyFont="1" applyFill="1" applyBorder="1" applyAlignment="1">
      <alignment horizontal="center" vertical="top" wrapText="1"/>
    </xf>
    <xf numFmtId="0" fontId="9" fillId="0" borderId="0" xfId="0" applyFont="1" applyAlignment="1">
      <alignment horizontal="center"/>
    </xf>
    <xf numFmtId="0" fontId="4" fillId="0" borderId="0" xfId="0" applyFont="1" applyAlignment="1">
      <alignment horizontal="right" vertical="center"/>
    </xf>
    <xf numFmtId="0" fontId="4" fillId="0" borderId="13" xfId="0" applyFont="1" applyBorder="1" applyAlignment="1">
      <alignment horizont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0" borderId="0" xfId="0" applyFont="1" applyAlignment="1">
      <alignment horizontal="center" vertical="center" wrapText="1"/>
    </xf>
    <xf numFmtId="0" fontId="9" fillId="0" borderId="0" xfId="0" applyFont="1" applyAlignment="1">
      <alignment horizontal="center" wrapText="1"/>
    </xf>
    <xf numFmtId="0" fontId="4" fillId="2" borderId="3" xfId="0" applyFont="1" applyFill="1" applyBorder="1" applyAlignment="1">
      <alignment horizontal="left" vertical="top" wrapText="1" indent="1"/>
    </xf>
    <xf numFmtId="0" fontId="4" fillId="2" borderId="3" xfId="0" applyFont="1" applyFill="1" applyBorder="1" applyAlignment="1">
      <alignment horizontal="left" vertical="top"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8" xfId="0" applyFont="1" applyBorder="1" applyAlignment="1">
      <alignment horizontal="center" vertical="center" wrapText="1"/>
    </xf>
    <xf numFmtId="0" fontId="13" fillId="0" borderId="0" xfId="0" applyFont="1" applyAlignment="1">
      <alignment horizontal="center" vertical="center" wrapText="1"/>
    </xf>
    <xf numFmtId="0" fontId="9" fillId="0" borderId="3" xfId="0" applyFont="1" applyBorder="1" applyAlignment="1">
      <alignment horizontal="left" vertical="center" wrapText="1"/>
    </xf>
    <xf numFmtId="0" fontId="9" fillId="0" borderId="3" xfId="0" applyFont="1" applyBorder="1" applyAlignment="1">
      <alignment horizontal="left" vertical="center" wrapText="1" indent="1"/>
    </xf>
    <xf numFmtId="0" fontId="4" fillId="2" borderId="3" xfId="0" applyFont="1" applyFill="1" applyBorder="1" applyAlignment="1">
      <alignment horizontal="left" vertical="center" wrapText="1" indent="2"/>
    </xf>
    <xf numFmtId="0" fontId="9" fillId="0" borderId="13" xfId="0" applyFont="1" applyBorder="1" applyAlignment="1">
      <alignment horizontal="center" wrapText="1"/>
    </xf>
    <xf numFmtId="0" fontId="9" fillId="0" borderId="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3" xfId="0" applyFont="1" applyBorder="1" applyAlignment="1">
      <alignment horizontal="center" wrapText="1"/>
    </xf>
    <xf numFmtId="0" fontId="9" fillId="0" borderId="20" xfId="0" applyFont="1" applyBorder="1" applyAlignment="1">
      <alignment horizontal="center" vertical="center" wrapText="1"/>
    </xf>
    <xf numFmtId="0" fontId="9" fillId="0" borderId="8" xfId="0" applyFont="1" applyBorder="1" applyAlignment="1">
      <alignment horizontal="center" vertical="center" wrapText="1"/>
    </xf>
    <xf numFmtId="0" fontId="16" fillId="0" borderId="0" xfId="1" applyAlignment="1">
      <alignment horizontal="left"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C165"/>
  <sheetViews>
    <sheetView tabSelected="1" workbookViewId="0"/>
  </sheetViews>
  <sheetFormatPr defaultColWidth="10.5" defaultRowHeight="11.45" customHeight="1" x14ac:dyDescent="0.2"/>
  <cols>
    <col min="1" max="1" width="6.1640625" style="1" customWidth="1"/>
    <col min="2" max="2" width="73.83203125" style="1" customWidth="1"/>
    <col min="3" max="3" width="8" style="1" customWidth="1"/>
  </cols>
  <sheetData>
    <row r="1" spans="2:3" ht="11.1" customHeight="1" x14ac:dyDescent="0.2"/>
    <row r="2" spans="2:3" ht="15" customHeight="1" x14ac:dyDescent="0.25">
      <c r="B2" s="2" t="s">
        <v>0</v>
      </c>
    </row>
    <row r="3" spans="2:3" ht="11.1" customHeight="1" x14ac:dyDescent="0.2"/>
    <row r="4" spans="2:3" s="1" customFormat="1" ht="12" customHeight="1" x14ac:dyDescent="0.2">
      <c r="B4" s="396" t="str">
        <f>HYPERLINK("#'0420002'!A1", "0420002  БУХГАЛТЕРСКИЙ БАЛАНС ОРГАНИЗАЦИИ")</f>
        <v>0420002  БУХГАЛТЕРСКИЙ БАЛАНС ОРГАНИЗАЦИИ</v>
      </c>
      <c r="C4" s="3">
        <v>1</v>
      </c>
    </row>
    <row r="5" spans="2:3" s="1" customFormat="1" ht="12" customHeight="1" x14ac:dyDescent="0.2">
      <c r="B5" s="396" t="str">
        <f>HYPERLINK("#'0420003_LQ'!A1", "0420003  ОТЧЕТ О ФИНАНСОВЫХ РЕЗУЛЬТАТАХ ОРГАНИЗАЦИИ")</f>
        <v>0420003  ОТЧЕТ О ФИНАНСОВЫХ РЕЗУЛЬТАТАХ ОРГАНИЗАЦИИ</v>
      </c>
      <c r="C5" s="3">
        <v>3</v>
      </c>
    </row>
    <row r="6" spans="2:3" s="1" customFormat="1" ht="12" customHeight="1" x14ac:dyDescent="0.2">
      <c r="B6" s="396" t="str">
        <f>HYPERLINK("#'0420004'!A1", "0420004  ОТЧЕТ ОБ ИЗМЕНЕНИЯХ КАПИТАЛА ОРГАНИЗАЦИИ")</f>
        <v>0420004  ОТЧЕТ ОБ ИЗМЕНЕНИЯХ КАПИТАЛА ОРГАНИЗАЦИИ</v>
      </c>
      <c r="C6" s="3">
        <v>5</v>
      </c>
    </row>
    <row r="7" spans="2:3" s="1" customFormat="1" ht="12" customHeight="1" x14ac:dyDescent="0.2">
      <c r="B7" s="396" t="str">
        <f>HYPERLINK("#'0420005'!A1", "0420005  ОТЧЕТ О ДВИЖЕНИИ ДЕНЕЖНЫХ СРЕДСТВ ОРГАНИЗАЦИИ")</f>
        <v>0420005  ОТЧЕТ О ДВИЖЕНИИ ДЕНЕЖНЫХ СРЕДСТВ ОРГАНИЗАЦИИ</v>
      </c>
      <c r="C7" s="3">
        <v>7</v>
      </c>
    </row>
    <row r="8" spans="2:3" s="1" customFormat="1" ht="12" customHeight="1" x14ac:dyDescent="0.2">
      <c r="B8" s="396" t="str">
        <f>HYPERLINK("#'Прим.  1.1'!A1", "Примечание  1.1  Основная деятельность организации")</f>
        <v>Примечание  1.1  Основная деятельность организации</v>
      </c>
      <c r="C8" s="3">
        <v>9</v>
      </c>
    </row>
    <row r="9" spans="2:3" s="1" customFormat="1" ht="24.95" customHeight="1" x14ac:dyDescent="0.2">
      <c r="B9" s="396" t="str">
        <f>HYPERLINK("#'Прим.  2.1'!A1", "Примечание  2.1  Экономическая среда, в которой организация осуществляет свою деятельность")</f>
        <v>Примечание  2.1  Экономическая среда, в которой организация осуществляет свою деятельность</v>
      </c>
      <c r="C9" s="3">
        <v>10</v>
      </c>
    </row>
    <row r="10" spans="2:3" s="1" customFormat="1" ht="24.95" customHeight="1" x14ac:dyDescent="0.2">
      <c r="B10" s="396" t="str">
        <f>HYPERLINK("#'Прим.  3.1'!A1", "Примечание  3.1  Основы составления бухгалтерской (финансовой) отчетности")</f>
        <v>Примечание  3.1  Основы составления бухгалтерской (финансовой) отчетности</v>
      </c>
      <c r="C10" s="3">
        <v>11</v>
      </c>
    </row>
    <row r="11" spans="2:3" s="1" customFormat="1" ht="24.95" customHeight="1" x14ac:dyDescent="0.2">
      <c r="B11" s="396" t="str">
        <f>HYPERLINK("#'Прим.  4.1'!A1", "Примечание  4.1  Изложение принципов учетной политики, бухгалтерские оценки и профессиональные суждения в применении учетной политики")</f>
        <v>Примечание  4.1  Изложение принципов учетной политики, бухгалтерские оценки и профессиональные суждения в применении учетной политики</v>
      </c>
      <c r="C11" s="3">
        <v>12</v>
      </c>
    </row>
    <row r="12" spans="2:3" s="1" customFormat="1" ht="12" customHeight="1" x14ac:dyDescent="0.2">
      <c r="B12" s="396" t="str">
        <f>HYPERLINK("#'Прим.  5.1'!A1", "Примечание  5.1  Денежные средства")</f>
        <v>Примечание  5.1  Денежные средства</v>
      </c>
      <c r="C12" s="3">
        <v>23</v>
      </c>
    </row>
    <row r="13" spans="2:3" s="1" customFormat="1" ht="12" customHeight="1" x14ac:dyDescent="0.2">
      <c r="B13" s="396" t="str">
        <f>HYPERLINK("#'Прим.  5.2'!A1", "Примечание  5.2  Компоненты денежных средств и их эквивалентов")</f>
        <v>Примечание  5.2  Компоненты денежных средств и их эквивалентов</v>
      </c>
      <c r="C13" s="3">
        <v>24</v>
      </c>
    </row>
    <row r="14" spans="2:3" s="1" customFormat="1" ht="24.95" customHeight="1" x14ac:dyDescent="0.2">
      <c r="B14" s="396" t="str">
        <f>HYPERLINK("#'Прим.  5.3'!A1", "Примечание  5.3  Выверка изменений оценочного резерва под ожидаемые кредитные убытки по денежным средствам")</f>
        <v>Примечание  5.3  Выверка изменений оценочного резерва под ожидаемые кредитные убытки по денежным средствам</v>
      </c>
      <c r="C14" s="3">
        <v>25</v>
      </c>
    </row>
    <row r="15" spans="2:3" s="1" customFormat="1" ht="36.950000000000003" customHeight="1" x14ac:dyDescent="0.2">
      <c r="B15" s="396" t="str">
        <f>HYPERLINK("#'Прим.  6.1'!A1", "Примечание  6.1  Финансовые активы, в обязательном порядке классифицируемые как  оцениваемые по справедливой стоимости через прибыль или убыток")</f>
        <v>Примечание  6.1  Финансовые активы, в обязательном порядке классифицируемые как  оцениваемые по справедливой стоимости через прибыль или убыток</v>
      </c>
      <c r="C15" s="3">
        <v>27</v>
      </c>
    </row>
    <row r="16" spans="2:3" s="1" customFormat="1" ht="36.950000000000003" customHeight="1" x14ac:dyDescent="0.2">
      <c r="B16" s="396" t="str">
        <f>HYPERLINK("#'Прим.  6.2'!A1", "Примечание  6.2  Ценные бумаги, в обязательном порядке классифицируемые как оцениваемые по справедливой стоимости через прибыль или убыток")</f>
        <v>Примечание  6.2  Ценные бумаги, в обязательном порядке классифицируемые как оцениваемые по справедливой стоимости через прибыль или убыток</v>
      </c>
      <c r="C16" s="3">
        <v>28</v>
      </c>
    </row>
    <row r="17" spans="2:3" s="1" customFormat="1" ht="36.950000000000003" customHeight="1" x14ac:dyDescent="0.2">
      <c r="B17" s="396" t="str">
        <f>HYPERLINK("#'Прим.  6.3'!A1", "Примечание  6.3  Займы выданные, в обязательном порядке классифицируемые как оцениваемые по справедливой стоимости через прибыль или убыток")</f>
        <v>Примечание  6.3  Займы выданные, в обязательном порядке классифицируемые как оцениваемые по справедливой стоимости через прибыль или убыток</v>
      </c>
      <c r="C17" s="3">
        <v>29</v>
      </c>
    </row>
    <row r="18" spans="2:3" s="1" customFormat="1" ht="36.950000000000003" customHeight="1" x14ac:dyDescent="0.2">
      <c r="B18" s="396" t="str">
        <f>HYPERLINK("#'Прим.  7.1'!A1", "Примечание  7.1  Финансовые активы, классифицируемые как оцениваемые по справедливой стоимости  через прибыль или убыток по усмотрению организации")</f>
        <v>Примечание  7.1  Финансовые активы, классифицируемые как оцениваемые по справедливой стоимости  через прибыль или убыток по усмотрению организации</v>
      </c>
      <c r="C18" s="3">
        <v>30</v>
      </c>
    </row>
    <row r="19" spans="2:3" s="1" customFormat="1" ht="24.95" customHeight="1" x14ac:dyDescent="0.2">
      <c r="B19" s="396" t="str">
        <f>HYPERLINK("#'Прим.  8.1'!A1", "Примечание  8.1  Долговые инструменты, оцениваемые по справедливой стоимости через прочий совокупный доход")</f>
        <v>Примечание  8.1  Долговые инструменты, оцениваемые по справедливой стоимости через прочий совокупный доход</v>
      </c>
      <c r="C19" s="3">
        <v>31</v>
      </c>
    </row>
    <row r="20" spans="2:3" s="1" customFormat="1" ht="36.950000000000003" customHeight="1" x14ac:dyDescent="0.2">
      <c r="B20" s="396" t="str">
        <f>HYPERLINK("#'Прим.  8.2'!A1", "Примечание  8.2  Выверка изменений оценочного резерва под ожидаемые кредитные убытки по долговым инструментам, оцениваемым по справедливой стоимости через прочий совокупный доход")</f>
        <v>Примечание  8.2  Выверка изменений оценочного резерва под ожидаемые кредитные убытки по долговым инструментам, оцениваемым по справедливой стоимости через прочий совокупный доход</v>
      </c>
      <c r="C20" s="3">
        <v>32</v>
      </c>
    </row>
    <row r="21" spans="2:3" s="1" customFormat="1" ht="24.95" customHeight="1" x14ac:dyDescent="0.2">
      <c r="B21" s="396" t="str">
        <f>HYPERLINK("#'Прим.  9.1'!A1", "Примечание  9.1  Долевые инструменты, оцениваемые по справедливой стоимости через прочий совокупный доход")</f>
        <v>Примечание  9.1  Долевые инструменты, оцениваемые по справедливой стоимости через прочий совокупный доход</v>
      </c>
      <c r="C21" s="3">
        <v>35</v>
      </c>
    </row>
    <row r="22" spans="2:3" s="1" customFormat="1" ht="24.95" customHeight="1" x14ac:dyDescent="0.2">
      <c r="B22" s="396" t="str">
        <f>HYPERLINK("#'Прим. 10.1'!A1", "Примечание 10.1  Средства в кредитных организациях и банках-нерезидентах, оцениваемые по амортизированной стоимости")</f>
        <v>Примечание 10.1  Средства в кредитных организациях и банках-нерезидентах, оцениваемые по амортизированной стоимости</v>
      </c>
      <c r="C22" s="3">
        <v>36</v>
      </c>
    </row>
    <row r="23" spans="2:3" s="1" customFormat="1" ht="50.1" customHeight="1" x14ac:dyDescent="0.2">
      <c r="B23" s="396" t="str">
        <f>HYPERLINK("#'Прим. 10.2'!A1", "Примечание 10.2  Выверка изменений оценочного резерва под ожидаемые кредитные убытки по финансовым активам, оцениваемым по амортизированной стоимости: средствам в кредитных организациях и банках-нерезидентах")</f>
        <v>Примечание 10.2  Выверка изменений оценочного резерва под ожидаемые кредитные убытки по финансовым активам, оцениваемым по амортизированной стоимости: средствам в кредитных организациях и банках-нерезидентах</v>
      </c>
      <c r="C23" s="3">
        <v>37</v>
      </c>
    </row>
    <row r="24" spans="2:3" s="1" customFormat="1" ht="36.950000000000003" customHeight="1" x14ac:dyDescent="0.2">
      <c r="B24" s="396" t="str">
        <f>HYPERLINK("#'Прим. 10.3'!A1", "Примечание 10.3  Информация по номинальным процентным ставкам и ожидаемым срокам погашения по средствам в кредитных организациях и банках-нерезидентах")</f>
        <v>Примечание 10.3  Информация по номинальным процентным ставкам и ожидаемым срокам погашения по средствам в кредитных организациях и банках-нерезидентах</v>
      </c>
      <c r="C24" s="3">
        <v>39</v>
      </c>
    </row>
    <row r="25" spans="2:3" s="1" customFormat="1" ht="24.95" customHeight="1" x14ac:dyDescent="0.2">
      <c r="B25" s="396" t="str">
        <f>HYPERLINK("#'Прим. 11.1'!A1", "Примечание 11.1 Займы выданные и прочие размещенные средства, оцениваемые по амортизированной стоимости")</f>
        <v>Примечание 11.1 Займы выданные и прочие размещенные средства, оцениваемые по амортизированной стоимости</v>
      </c>
      <c r="C25" s="3">
        <v>40</v>
      </c>
    </row>
    <row r="26" spans="2:3" s="1" customFormat="1" ht="50.1" customHeight="1" x14ac:dyDescent="0.2">
      <c r="B26" s="396" t="str">
        <f>HYPERLINK("#'Прим. 11.2'!A1", "Примечание 11.2  Выверка изменений оценочного резерва под ожидаемые кредитные убытки по финансовым активам, оцениваемым по амортизированной стоимости: займам выданным и прочим размещенным средствам")</f>
        <v>Примечание 11.2  Выверка изменений оценочного резерва под ожидаемые кредитные убытки по финансовым активам, оцениваемым по амортизированной стоимости: займам выданным и прочим размещенным средствам</v>
      </c>
      <c r="C26" s="3">
        <v>41</v>
      </c>
    </row>
    <row r="27" spans="2:3" s="1" customFormat="1" ht="24.95" customHeight="1" x14ac:dyDescent="0.2">
      <c r="B27" s="396" t="str">
        <f>HYPERLINK("#'Прим. 12.1'!A1", "Примечание 12.1  Дебиторская задолженность, оцениваемая по амортизированной стоимости")</f>
        <v>Примечание 12.1  Дебиторская задолженность, оцениваемая по амортизированной стоимости</v>
      </c>
      <c r="C27" s="3">
        <v>43</v>
      </c>
    </row>
    <row r="28" spans="2:3" s="1" customFormat="1" ht="36.950000000000003" customHeight="1" x14ac:dyDescent="0.2">
      <c r="B28" s="396" t="str">
        <f>HYPERLINK("#'Прим. 12.2'!A1", "Примечание 12.2  Выверка изменений оценочного резерва под ожидаемые кредитные убытки по финансовым активам, оцениваемым по амортизированной стоимости: дебиторской задолженности")</f>
        <v>Примечание 12.2  Выверка изменений оценочного резерва под ожидаемые кредитные убытки по финансовым активам, оцениваемым по амортизированной стоимости: дебиторской задолженности</v>
      </c>
      <c r="C28" s="3">
        <v>44</v>
      </c>
    </row>
    <row r="29" spans="2:3" s="1" customFormat="1" ht="12" customHeight="1" x14ac:dyDescent="0.2">
      <c r="B29" s="396" t="str">
        <f>HYPERLINK("#'Прим. 13.1'!A1", "Примечание 13.1  Инвестиции в ассоциированные организации")</f>
        <v>Примечание 13.1  Инвестиции в ассоциированные организации</v>
      </c>
      <c r="C29" s="3">
        <v>46</v>
      </c>
    </row>
    <row r="30" spans="2:3" s="1" customFormat="1" ht="24.95" customHeight="1" x14ac:dyDescent="0.2">
      <c r="B30" s="396" t="str">
        <f>HYPERLINK("#'Прим. 13.2'!A1", "Примечание 13.2  Анализ изменений резерва под обесценение инвестиций в ассоциированные организации")</f>
        <v>Примечание 13.2  Анализ изменений резерва под обесценение инвестиций в ассоциированные организации</v>
      </c>
      <c r="C30" s="3">
        <v>47</v>
      </c>
    </row>
    <row r="31" spans="2:3" s="1" customFormat="1" ht="12" customHeight="1" x14ac:dyDescent="0.2">
      <c r="B31" s="396" t="str">
        <f>HYPERLINK("#'Прим. 14.1'!A1", "Примечание 14.1  Инвестиции в совместные предприятия")</f>
        <v>Примечание 14.1  Инвестиции в совместные предприятия</v>
      </c>
      <c r="C31" s="3">
        <v>48</v>
      </c>
    </row>
    <row r="32" spans="2:3" s="1" customFormat="1" ht="24.95" customHeight="1" x14ac:dyDescent="0.2">
      <c r="B32" s="396" t="str">
        <f>HYPERLINK("#'Прим. 14.2'!A1", "Примечание 14.2  Анализ изменений резерва под обесценение инвестиций в совместные предприятия")</f>
        <v>Примечание 14.2  Анализ изменений резерва под обесценение инвестиций в совместные предприятия</v>
      </c>
      <c r="C32" s="3">
        <v>49</v>
      </c>
    </row>
    <row r="33" spans="2:3" s="1" customFormat="1" ht="12" customHeight="1" x14ac:dyDescent="0.2">
      <c r="B33" s="396" t="str">
        <f>HYPERLINK("#'Прим. 15.1'!A1", "Примечание 15.1  Инвестиции в дочерние организации")</f>
        <v>Примечание 15.1  Инвестиции в дочерние организации</v>
      </c>
      <c r="C33" s="3">
        <v>50</v>
      </c>
    </row>
    <row r="34" spans="2:3" s="1" customFormat="1" ht="24.95" customHeight="1" x14ac:dyDescent="0.2">
      <c r="B34" s="396" t="str">
        <f>HYPERLINK("#'Прим. 15.2'!A1", "Примечание 15.2  Анализ изменений резерва под обесценение инвестиций в дочерние организации")</f>
        <v>Примечание 15.2  Анализ изменений резерва под обесценение инвестиций в дочерние организации</v>
      </c>
      <c r="C34" s="3">
        <v>51</v>
      </c>
    </row>
    <row r="35" spans="2:3" s="1" customFormat="1" ht="24.95" customHeight="1" x14ac:dyDescent="0.2">
      <c r="B35" s="396" t="str">
        <f>HYPERLINK("#'Прим. 16.1'!A1", "Примечание 16.1  Основные виды активов (активов выбывающих групп), классифицированных как предназначенные для продажи")</f>
        <v>Примечание 16.1  Основные виды активов (активов выбывающих групп), классифицированных как предназначенные для продажи</v>
      </c>
      <c r="C35" s="3">
        <v>52</v>
      </c>
    </row>
    <row r="36" spans="2:3" s="1" customFormat="1" ht="24.95" customHeight="1" x14ac:dyDescent="0.2">
      <c r="B36" s="396" t="str">
        <f>HYPERLINK("#'Прим. 16.2'!A1", "Примечание 16.2  Основные виды обязательств выбывающих групп, классифицированных как предназначенные для продажи")</f>
        <v>Примечание 16.2  Основные виды обязательств выбывающих групп, классифицированных как предназначенные для продажи</v>
      </c>
      <c r="C36" s="3">
        <v>53</v>
      </c>
    </row>
    <row r="37" spans="2:3" s="1" customFormat="1" ht="50.1" customHeight="1" x14ac:dyDescent="0.2">
      <c r="B37" s="396" t="str">
        <f>HYPERLINK("#'Прим. 16.3'!A1", "Примечание 16.3  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f>
        <v>Примечание 16.3  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v>
      </c>
      <c r="C37" s="3">
        <v>54</v>
      </c>
    </row>
    <row r="38" spans="2:3" s="1" customFormat="1" ht="50.1" customHeight="1" x14ac:dyDescent="0.2">
      <c r="B38" s="396" t="str">
        <f>HYPERLINK("#'Прим. 16.3_LQ'!A1", "Примечание 16.3  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 (За последний квартал)")</f>
        <v>Примечание 16.3  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 (За последний квартал)</v>
      </c>
      <c r="C38" s="3">
        <v>55</v>
      </c>
    </row>
    <row r="39" spans="2:3" s="1" customFormat="1" ht="24.95" customHeight="1" x14ac:dyDescent="0.2">
      <c r="B39" s="396" t="str">
        <f>HYPERLINK("#'Прим. 16.4'!A1", "Примечание 16.4  Чистые денежные потоки, относящиеся к прекращенной деятельности, отраженные в отчете о движении денежных средств")</f>
        <v>Примечание 16.4  Чистые денежные потоки, относящиеся к прекращенной деятельности, отраженные в отчете о движении денежных средств</v>
      </c>
      <c r="C39" s="3">
        <v>56</v>
      </c>
    </row>
    <row r="40" spans="2:3" s="1" customFormat="1" ht="24.95" customHeight="1" x14ac:dyDescent="0.2">
      <c r="B40" s="396" t="str">
        <f>HYPERLINK("#'Прим. 17.1'!A1", "Примечание 17.1  Инвестиционное имущество и капитальные вложения в него")</f>
        <v>Примечание 17.1  Инвестиционное имущество и капитальные вложения в него</v>
      </c>
      <c r="C40" s="3">
        <v>57</v>
      </c>
    </row>
    <row r="41" spans="2:3" s="1" customFormat="1" ht="12" customHeight="1" x14ac:dyDescent="0.2">
      <c r="B41" s="396" t="str">
        <f>HYPERLINK("#'Прим. 17.2'!A1", "Примечание 17.2  Суммы, признанные в отчете о финансовых результатах")</f>
        <v>Примечание 17.2  Суммы, признанные в отчете о финансовых результатах</v>
      </c>
      <c r="C41" s="3">
        <v>58</v>
      </c>
    </row>
    <row r="42" spans="2:3" s="1" customFormat="1" ht="24.95" customHeight="1" x14ac:dyDescent="0.2">
      <c r="B42" s="396" t="str">
        <f>HYPERLINK("#'Прим. 17.2_LQ'!A1", "Примечание 17.2  Суммы, признанные в отчете о финансовых результатах (За последний квартал)")</f>
        <v>Примечание 17.2  Суммы, признанные в отчете о финансовых результатах (За последний квартал)</v>
      </c>
      <c r="C42" s="3">
        <v>59</v>
      </c>
    </row>
    <row r="43" spans="2:3" s="1" customFormat="1" ht="24.95" customHeight="1" x14ac:dyDescent="0.2">
      <c r="B43" s="396" t="str">
        <f>HYPERLINK("#'Прим. 17.3'!A1", "Примечание 17.3  Сверка полученных данных по оценке и балансовой стоимости инвестиционного имущества")</f>
        <v>Примечание 17.3  Сверка полученных данных по оценке и балансовой стоимости инвестиционного имущества</v>
      </c>
      <c r="C43" s="3">
        <v>60</v>
      </c>
    </row>
    <row r="44" spans="2:3" s="1" customFormat="1" ht="12" customHeight="1" x14ac:dyDescent="0.2">
      <c r="B44" s="396" t="str">
        <f>HYPERLINK("#'Прим. 18.1'!A1", "Примечание 18.1  Нематериальные активы и капитальные вложения в них")</f>
        <v>Примечание 18.1  Нематериальные активы и капитальные вложения в них</v>
      </c>
      <c r="C44" s="3">
        <v>61</v>
      </c>
    </row>
    <row r="45" spans="2:3" s="1" customFormat="1" ht="12" customHeight="1" x14ac:dyDescent="0.2">
      <c r="B45" s="396" t="str">
        <f>HYPERLINK("#'Прим. 19.1'!A1", "Примечание 19.1  Основные средства и капитальные вложения в них")</f>
        <v>Примечание 19.1  Основные средства и капитальные вложения в них</v>
      </c>
      <c r="C45" s="3">
        <v>62</v>
      </c>
    </row>
    <row r="46" spans="2:3" s="1" customFormat="1" ht="12" customHeight="1" x14ac:dyDescent="0.2">
      <c r="B46" s="396" t="str">
        <f>HYPERLINK("#'Прим. 20.1'!A1", "Примечание 20.1  Прочие активы")</f>
        <v>Примечание 20.1  Прочие активы</v>
      </c>
      <c r="C46" s="3">
        <v>63</v>
      </c>
    </row>
    <row r="47" spans="2:3" s="1" customFormat="1" ht="12" customHeight="1" x14ac:dyDescent="0.2">
      <c r="B47" s="396" t="str">
        <f>HYPERLINK("#'Прим. 20.2'!A1", "Примечание 20.2  Анализ изменений запасов")</f>
        <v>Примечание 20.2  Анализ изменений запасов</v>
      </c>
      <c r="C47" s="3">
        <v>64</v>
      </c>
    </row>
    <row r="48" spans="2:3" s="1" customFormat="1" ht="24.95" customHeight="1" x14ac:dyDescent="0.2">
      <c r="B48" s="396" t="str">
        <f>HYPERLINK("#'Прим. 20.3'!A1", "Примечание 20.3  Анализ изменений резерва под обесценение прочих активов")</f>
        <v>Примечание 20.3  Анализ изменений резерва под обесценение прочих активов</v>
      </c>
      <c r="C48" s="3">
        <v>65</v>
      </c>
    </row>
    <row r="49" spans="2:3" s="1" customFormat="1" ht="36.950000000000003" customHeight="1" x14ac:dyDescent="0.2">
      <c r="B49" s="396" t="str">
        <f>HYPERLINK("#'Прим. 21.1'!A1", "Примечание 21.1  Финансовые обязательства, в обязательном порядке классифицируемые как оцениваемые по справедливой стоимости через прибыль или убыток")</f>
        <v>Примечание 21.1  Финансовые обязательства, в обязательном порядке классифицируемые как оцениваемые по справедливой стоимости через прибыль или убыток</v>
      </c>
      <c r="C49" s="3">
        <v>66</v>
      </c>
    </row>
    <row r="50" spans="2:3" s="1" customFormat="1" ht="36.950000000000003" customHeight="1" x14ac:dyDescent="0.2">
      <c r="B50" s="396" t="str">
        <f>HYPERLINK("#'Прим. 22.1'!A1", "Примечание 22.1  Финансовые обязательства, классифицируемые как оцениваемые по справедливой стоимости через прибыль или убыток по усмотрению организации")</f>
        <v>Примечание 22.1  Финансовые обязательства, классифицируемые как оцениваемые по справедливой стоимости через прибыль или убыток по усмотрению организации</v>
      </c>
      <c r="C50" s="3">
        <v>67</v>
      </c>
    </row>
    <row r="51" spans="2:3" s="1" customFormat="1" ht="36.950000000000003" customHeight="1" x14ac:dyDescent="0.2">
      <c r="B51" s="396" t="str">
        <f>HYPERLINK("#'Прим. 22.2'!A1", "Примечание 22.2  Анализ изменения справедливой стоимости финансовых обязательств, классифицируемых как оцениваемые по справедливой стоимости через прибыль или убыток по усмотрению организации")</f>
        <v>Примечание 22.2  Анализ изменения справедливой стоимости финансовых обязательств, классифицируемых как оцениваемые по справедливой стоимости через прибыль или убыток по усмотрению организации</v>
      </c>
      <c r="C51" s="3">
        <v>68</v>
      </c>
    </row>
    <row r="52" spans="2:3" s="1" customFormat="1" ht="24.95" customHeight="1" x14ac:dyDescent="0.2">
      <c r="B52" s="396" t="str">
        <f>HYPERLINK("#'Прим. 23.1'!A1", "Примечание 23.1  Средства клиентов, оцениваемые по амортизированной стоимости")</f>
        <v>Примечание 23.1  Средства клиентов, оцениваемые по амортизированной стоимости</v>
      </c>
      <c r="C52" s="3">
        <v>69</v>
      </c>
    </row>
    <row r="53" spans="2:3" s="1" customFormat="1" ht="24.95" customHeight="1" x14ac:dyDescent="0.2">
      <c r="B53" s="396" t="str">
        <f>HYPERLINK("#'Прим. 24.1'!A1", "Примечание 24.1  Кредиты, займы и прочие привлеченные средства, оцениваемые по амортизированной стоимости")</f>
        <v>Примечание 24.1  Кредиты, займы и прочие привлеченные средства, оцениваемые по амортизированной стоимости</v>
      </c>
      <c r="C53" s="3">
        <v>70</v>
      </c>
    </row>
    <row r="54" spans="2:3" s="1" customFormat="1" ht="12" customHeight="1" x14ac:dyDescent="0.2">
      <c r="B54" s="396" t="str">
        <f>HYPERLINK("#'Прим. 24.2'!A1", "Примечание 24.2  Анализ процентных ставок и сроков погашения")</f>
        <v>Примечание 24.2  Анализ процентных ставок и сроков погашения</v>
      </c>
      <c r="C54" s="3">
        <v>71</v>
      </c>
    </row>
    <row r="55" spans="2:3" s="1" customFormat="1" ht="24.95" customHeight="1" x14ac:dyDescent="0.2">
      <c r="B55" s="396" t="str">
        <f>HYPERLINK("#'Прим. 25.1'!A1", "Примечание 25.1  Выпущенные долговые ценные бумаги, оцениваемые по амортизированной стоимости")</f>
        <v>Примечание 25.1  Выпущенные долговые ценные бумаги, оцениваемые по амортизированной стоимости</v>
      </c>
      <c r="C55" s="3">
        <v>72</v>
      </c>
    </row>
    <row r="56" spans="2:3" s="1" customFormat="1" ht="12" customHeight="1" x14ac:dyDescent="0.2">
      <c r="B56" s="396" t="str">
        <f>HYPERLINK("#'Прим. 25.2'!A1", "Примечание 25.2  Анализ процентных ставок и сроков погашения")</f>
        <v>Примечание 25.2  Анализ процентных ставок и сроков погашения</v>
      </c>
      <c r="C56" s="3">
        <v>73</v>
      </c>
    </row>
    <row r="57" spans="2:3" s="1" customFormat="1" ht="24.95" customHeight="1" x14ac:dyDescent="0.2">
      <c r="B57" s="396" t="str">
        <f>HYPERLINK("#'Прим. 26.1'!A1", "Примечание 26.1  Кредиторская задолженность, оцениваемая по амортизированной стоимости")</f>
        <v>Примечание 26.1  Кредиторская задолженность, оцениваемая по амортизированной стоимости</v>
      </c>
      <c r="C57" s="3">
        <v>74</v>
      </c>
    </row>
    <row r="58" spans="2:3" s="1" customFormat="1" ht="36.950000000000003" customHeight="1" x14ac:dyDescent="0.2">
      <c r="B58" s="396" t="str">
        <f>HYPERLINK("#'Прим. 27.1'!A1", "Примечание 27.1  Чистые обязательства (активы) по выплате вознаграждений работникам по окончании трудовой деятельности, не ограниченных фиксируемыми платежами")</f>
        <v>Примечание 27.1  Чистые обязательства (активы) по выплате вознаграждений работникам по окончании трудовой деятельности, не ограниченных фиксируемыми платежами</v>
      </c>
      <c r="C58" s="3">
        <v>75</v>
      </c>
    </row>
    <row r="59" spans="2:3" s="1" customFormat="1" ht="24.95" customHeight="1" x14ac:dyDescent="0.2">
      <c r="B59" s="396" t="str">
        <f>HYPERLINK("#'Прим. 27.2'!A1", "Примечание 27.2  Чистые обязательства (активы) программы с установленными выплатами")</f>
        <v>Примечание 27.2  Чистые обязательства (активы) программы с установленными выплатами</v>
      </c>
      <c r="C59" s="3">
        <v>76</v>
      </c>
    </row>
    <row r="60" spans="2:3" s="1" customFormat="1" ht="24.95" customHeight="1" x14ac:dyDescent="0.2">
      <c r="B60" s="396" t="str">
        <f>HYPERLINK("#'Прим. 27.3'!A1", "Примечание 27.3  Изменение приведенной стоимости обязательств программы с установленными выплатами")</f>
        <v>Примечание 27.3  Изменение приведенной стоимости обязательств программы с установленными выплатами</v>
      </c>
      <c r="C60" s="3">
        <v>77</v>
      </c>
    </row>
    <row r="61" spans="2:3" s="1" customFormat="1" ht="24.95" customHeight="1" x14ac:dyDescent="0.2">
      <c r="B61" s="396" t="str">
        <f>HYPERLINK("#'Прим. 27.4'!A1", "Примечание 27.4  Изменение справедливой стоимости активов программы с установленными выплатами")</f>
        <v>Примечание 27.4  Изменение справедливой стоимости активов программы с установленными выплатами</v>
      </c>
      <c r="C61" s="3">
        <v>78</v>
      </c>
    </row>
    <row r="62" spans="2:3" s="1" customFormat="1" ht="24.95" customHeight="1" x14ac:dyDescent="0.2">
      <c r="B62" s="396" t="str">
        <f>HYPERLINK("#'Прим. 27.5'!A1", "Примечание 27.5  Распределение активов программы с установленными выплатами")</f>
        <v>Примечание 27.5  Распределение активов программы с установленными выплатами</v>
      </c>
      <c r="C62" s="3">
        <v>79</v>
      </c>
    </row>
    <row r="63" spans="2:3" s="1" customFormat="1" ht="12" customHeight="1" x14ac:dyDescent="0.2">
      <c r="B63" s="396" t="str">
        <f>HYPERLINK("#'Прим. 27.6'!A1", "Примечание 27.6  Актуарные допущения, использованные в расчетах")</f>
        <v>Примечание 27.6  Актуарные допущения, использованные в расчетах</v>
      </c>
      <c r="C63" s="3">
        <v>80</v>
      </c>
    </row>
    <row r="64" spans="2:3" s="1" customFormat="1" ht="24.95" customHeight="1" x14ac:dyDescent="0.2">
      <c r="B64" s="396" t="str">
        <f>HYPERLINK("#'Прим. 27.7'!A1", "Примечание 27.7  Анализ чувствительности чистых обязательств программы с установленными выплатами")</f>
        <v>Примечание 27.7  Анализ чувствительности чистых обязательств программы с установленными выплатами</v>
      </c>
      <c r="C64" s="3">
        <v>81</v>
      </c>
    </row>
    <row r="65" spans="2:3" s="1" customFormat="1" ht="12" customHeight="1" x14ac:dyDescent="0.2">
      <c r="B65" s="396" t="str">
        <f>HYPERLINK("#'Прим. 27.8'!A1", "Примечание 27.8  Расходы по программе с установленными выплатами")</f>
        <v>Примечание 27.8  Расходы по программе с установленными выплатами</v>
      </c>
      <c r="C65" s="3">
        <v>82</v>
      </c>
    </row>
    <row r="66" spans="2:3" s="1" customFormat="1" ht="24.95" customHeight="1" x14ac:dyDescent="0.2">
      <c r="B66" s="396" t="str">
        <f>HYPERLINK("#'Прим. 27.8_LQ'!A1", "Примечание 27.8  Расходы по программе с установленными выплатами (За последний квартал)")</f>
        <v>Примечание 27.8  Расходы по программе с установленными выплатами (За последний квартал)</v>
      </c>
      <c r="C66" s="3">
        <v>83</v>
      </c>
    </row>
    <row r="67" spans="2:3" s="1" customFormat="1" ht="36.950000000000003" customHeight="1" x14ac:dyDescent="0.2">
      <c r="B67" s="396" t="str">
        <f>HYPERLINK("#'Прим. 27.9'!A1", "Примечание 27.9  Чистое изменение переоценки обязательств (активов) по выплате вознаграждений работникам по окончании трудовой деятельности, не ограниченных фиксируемыми платежами")</f>
        <v>Примечание 27.9  Чистое изменение переоценки обязательств (активов) по выплате вознаграждений работникам по окончании трудовой деятельности, не ограниченных фиксируемыми платежами</v>
      </c>
      <c r="C67" s="3">
        <v>84</v>
      </c>
    </row>
    <row r="68" spans="2:3" s="1" customFormat="1" ht="50.1" customHeight="1" x14ac:dyDescent="0.2">
      <c r="B68" s="396" t="str">
        <f>HYPERLINK("#'Прим. 27.9_LQ'!A1", "Примечание 27.9  Чистое изменение переоценки обязательств (активов) по выплате вознаграждений работникам по окончании трудовой деятельности, не ограниченных фиксируемыми платежами (За последний квартал)")</f>
        <v>Примечание 27.9  Чистое изменение переоценки обязательств (активов) по выплате вознаграждений работникам по окончании трудовой деятельности, не ограниченных фиксируемыми платежами (За последний квартал)</v>
      </c>
      <c r="C68" s="3">
        <v>85</v>
      </c>
    </row>
    <row r="69" spans="2:3" s="1" customFormat="1" ht="12" customHeight="1" x14ac:dyDescent="0.2">
      <c r="B69" s="396" t="str">
        <f>HYPERLINK("#'Прим. 28.1'!A1", "Примечание 28.1  Анализ изменений резервов - оценочных обязательств")</f>
        <v>Примечание 28.1  Анализ изменений резервов - оценочных обязательств</v>
      </c>
      <c r="C69" s="3">
        <v>86</v>
      </c>
    </row>
    <row r="70" spans="2:3" s="1" customFormat="1" ht="12" customHeight="1" x14ac:dyDescent="0.2">
      <c r="B70" s="396" t="str">
        <f>HYPERLINK("#'Прим. 29.1'!A1", "Примечание 29.1  Прочие обязательства")</f>
        <v>Примечание 29.1  Прочие обязательства</v>
      </c>
      <c r="C70" s="3">
        <v>87</v>
      </c>
    </row>
    <row r="71" spans="2:3" s="1" customFormat="1" ht="12" customHeight="1" x14ac:dyDescent="0.2">
      <c r="B71" s="396" t="str">
        <f>HYPERLINK("#'Прим. 30.1'!A1", "Примечание 30.1  Уставный капитал акционерного общества")</f>
        <v>Примечание 30.1  Уставный капитал акционерного общества</v>
      </c>
      <c r="C71" s="3">
        <v>88</v>
      </c>
    </row>
    <row r="72" spans="2:3" s="1" customFormat="1" ht="24.95" customHeight="1" x14ac:dyDescent="0.2">
      <c r="B72" s="396" t="str">
        <f>HYPERLINK("#'Прим. 30.2'!A1", "Примечание 30.2  Уставный капитал общества с ограниченной ответственностью")</f>
        <v>Примечание 30.2  Уставный капитал общества с ограниченной ответственностью</v>
      </c>
      <c r="C72" s="3">
        <v>89</v>
      </c>
    </row>
    <row r="73" spans="2:3" s="1" customFormat="1" ht="12" customHeight="1" x14ac:dyDescent="0.2">
      <c r="B73" s="396" t="str">
        <f>HYPERLINK("#'Прим. 30.3'!A1", "Примечание 30.3  Управление капиталом")</f>
        <v>Примечание 30.3  Управление капиталом</v>
      </c>
      <c r="C73" s="3">
        <v>90</v>
      </c>
    </row>
    <row r="74" spans="2:3" s="1" customFormat="1" ht="12" customHeight="1" x14ac:dyDescent="0.2">
      <c r="B74" s="396" t="str">
        <f>HYPERLINK("#'Прим. 31.1'!A1", "Примечание 31.1  Реклассификация финансовых активов")</f>
        <v>Примечание 31.1  Реклассификация финансовых активов</v>
      </c>
      <c r="C74" s="3">
        <v>91</v>
      </c>
    </row>
    <row r="75" spans="2:3" s="1" customFormat="1" ht="50.1" customHeight="1" x14ac:dyDescent="0.2">
      <c r="B75" s="396" t="str">
        <f>HYPERLINK("#'Прим. 32.1'!A1", "Примечание 32.1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f>
        <v>Примечание 32.1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v>
      </c>
      <c r="C75" s="3">
        <v>92</v>
      </c>
    </row>
    <row r="76" spans="2:3" s="1" customFormat="1" ht="50.1" customHeight="1" x14ac:dyDescent="0.2">
      <c r="B76" s="396" t="str">
        <f>HYPERLINK("#'Прим. 32.1_LQ'!A1", "Примечание 32.1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 (За последний квартал)")</f>
        <v>Примечание 32.1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 (За последний квартал)</v>
      </c>
      <c r="C76" s="3">
        <v>93</v>
      </c>
    </row>
    <row r="77" spans="2:3" s="1" customFormat="1" ht="50.1" customHeight="1" x14ac:dyDescent="0.2">
      <c r="B77" s="396" t="str">
        <f>HYPERLINK("#'Прим. 33.1'!A1", "Примечание 33.1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организации")</f>
        <v>Примечание 33.1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организации</v>
      </c>
      <c r="C77" s="3">
        <v>94</v>
      </c>
    </row>
    <row r="78" spans="2:3" s="1" customFormat="1" ht="50.1" customHeight="1" x14ac:dyDescent="0.2">
      <c r="B78" s="396" t="str">
        <f>HYPERLINK("#'Прим. 33.1_LQ'!A1", "Примечание 33.1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организации (За последний квартал)")</f>
        <v>Примечание 33.1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организации (За последний квартал)</v>
      </c>
      <c r="C78" s="3">
        <v>95</v>
      </c>
    </row>
    <row r="79" spans="2:3" s="1" customFormat="1" ht="12" customHeight="1" x14ac:dyDescent="0.2">
      <c r="B79" s="396" t="str">
        <f>HYPERLINK("#'Прим. 34.1'!A1", "Примечание 34.1  Процентные доходы")</f>
        <v>Примечание 34.1  Процентные доходы</v>
      </c>
      <c r="C79" s="3">
        <v>96</v>
      </c>
    </row>
    <row r="80" spans="2:3" s="1" customFormat="1" ht="12" customHeight="1" x14ac:dyDescent="0.2">
      <c r="B80" s="396" t="str">
        <f>HYPERLINK("#'Прим. 34.1_LQ'!A1", "Примечание 34.1  Процентные доходы (За последний квартал)")</f>
        <v>Примечание 34.1  Процентные доходы (За последний квартал)</v>
      </c>
      <c r="C80" s="3">
        <v>97</v>
      </c>
    </row>
    <row r="81" spans="2:3" s="1" customFormat="1" ht="36.950000000000003" customHeight="1" x14ac:dyDescent="0.2">
      <c r="B81" s="396" t="str">
        <f>HYPERLINK("#'Прим. 35.1'!A1", "Примечание 35.1  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f>
        <v>Примечание 35.1  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v>
      </c>
      <c r="C81" s="3">
        <v>98</v>
      </c>
    </row>
    <row r="82" spans="2:3" s="1" customFormat="1" ht="50.1" customHeight="1" x14ac:dyDescent="0.2">
      <c r="B82" s="396" t="str">
        <f>HYPERLINK("#'Прим. 35.1_LQ'!A1", "Примечание 35.1  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 (За последний квартал)")</f>
        <v>Примечание 35.1  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 (За последний квартал)</v>
      </c>
      <c r="C82" s="3">
        <v>99</v>
      </c>
    </row>
    <row r="83" spans="2:3" s="1" customFormat="1" ht="36.950000000000003" customHeight="1" x14ac:dyDescent="0.2">
      <c r="B83" s="396" t="str">
        <f>HYPERLINK("#'Прим. 36.1'!A1", "Примечание 36.1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f>
        <v>Примечание 36.1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v>
      </c>
      <c r="C83" s="3">
        <v>100</v>
      </c>
    </row>
    <row r="84" spans="2:3" s="1" customFormat="1" ht="50.1" customHeight="1" x14ac:dyDescent="0.2">
      <c r="B84" s="396" t="str">
        <f>HYPERLINK("#'Прим. 36.1_LQ'!A1", "Примечание 36.1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 (За последний квартал)")</f>
        <v>Примечание 36.1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 (За последний квартал)</v>
      </c>
      <c r="C84" s="3">
        <v>101</v>
      </c>
    </row>
    <row r="85" spans="2:3" s="1" customFormat="1" ht="36.950000000000003" customHeight="1" x14ac:dyDescent="0.2">
      <c r="B85" s="396" t="str">
        <f>HYPERLINK("#'Прим. 37.1'!A1", "Примечание 37.1  Доходы за вычетом расходов (расходы за вычетом доходов) от операций с инвестиционным имуществом и капитальными вложениями в него")</f>
        <v>Примечание 37.1  Доходы за вычетом расходов (расходы за вычетом доходов) от операций с инвестиционным имуществом и капитальными вложениями в него</v>
      </c>
      <c r="C85" s="3">
        <v>102</v>
      </c>
    </row>
    <row r="86" spans="2:3" s="1" customFormat="1" ht="36.950000000000003" customHeight="1" x14ac:dyDescent="0.2">
      <c r="B86" s="396" t="str">
        <f>HYPERLINK("#'Прим. 37.1_LQ'!A1", "Примечание 37.1  Доходы за вычетом расходов (расходы за вычетом доходов) от операций с инвестиционным имуществом и капитальными вложениями в него (За последний квартал)")</f>
        <v>Примечание 37.1  Доходы за вычетом расходов (расходы за вычетом доходов) от операций с инвестиционным имуществом и капитальными вложениями в него (За последний квартал)</v>
      </c>
      <c r="C86" s="3">
        <v>103</v>
      </c>
    </row>
    <row r="87" spans="2:3" s="1" customFormat="1" ht="24.95" customHeight="1" x14ac:dyDescent="0.2">
      <c r="B87" s="396" t="str">
        <f>HYPERLINK("#'Прим. 38.1'!A1", "Примечание 38.1  Доходы за вычетом расходов (расходы за вычетом доходов) от операций с иностранной валютой")</f>
        <v>Примечание 38.1  Доходы за вычетом расходов (расходы за вычетом доходов) от операций с иностранной валютой</v>
      </c>
      <c r="C87" s="3">
        <v>104</v>
      </c>
    </row>
    <row r="88" spans="2:3" s="1" customFormat="1" ht="24.95" customHeight="1" x14ac:dyDescent="0.2">
      <c r="B88" s="396" t="str">
        <f>HYPERLINK("#'Прим. 38.1_LQ'!A1", "Примечание 38.1  Доходы за вычетом расходов (расходы за вычетом доходов) от операций с иностранной валютой (За последний квартал)")</f>
        <v>Примечание 38.1  Доходы за вычетом расходов (расходы за вычетом доходов) от операций с иностранной валютой (За последний квартал)</v>
      </c>
      <c r="C88" s="3">
        <v>105</v>
      </c>
    </row>
    <row r="89" spans="2:3" s="1" customFormat="1" ht="24.95" customHeight="1" x14ac:dyDescent="0.2">
      <c r="B89" s="396" t="str">
        <f>HYPERLINK("#'Прим. 39.1'!A1", "Примечание 39.1  Прочие инвестиционные доходы за вычетом расходов (расходы за вычетом доходов)")</f>
        <v>Примечание 39.1  Прочие инвестиционные доходы за вычетом расходов (расходы за вычетом доходов)</v>
      </c>
      <c r="C89" s="3">
        <v>106</v>
      </c>
    </row>
    <row r="90" spans="2:3" s="1" customFormat="1" ht="24.95" customHeight="1" x14ac:dyDescent="0.2">
      <c r="B90" s="396" t="str">
        <f>HYPERLINK("#'Прим. 39.1_LQ'!A1", "Примечание 39.1  Прочие инвестиционные доходы за вычетом расходов (расходы за вычетом доходов) (За последний квартал)")</f>
        <v>Примечание 39.1  Прочие инвестиционные доходы за вычетом расходов (расходы за вычетом доходов) (За последний квартал)</v>
      </c>
      <c r="C90" s="3">
        <v>107</v>
      </c>
    </row>
    <row r="91" spans="2:3" s="1" customFormat="1" ht="12" customHeight="1" x14ac:dyDescent="0.2">
      <c r="B91" s="396" t="str">
        <f>HYPERLINK("#'Прим. 40.1'!A1", "Примечание 40.1  Выручка от оказания услуг и комиссионные доходы")</f>
        <v>Примечание 40.1  Выручка от оказания услуг и комиссионные доходы</v>
      </c>
      <c r="C91" s="3">
        <v>108</v>
      </c>
    </row>
    <row r="92" spans="2:3" s="1" customFormat="1" ht="24.95" customHeight="1" x14ac:dyDescent="0.2">
      <c r="B92" s="396" t="str">
        <f>HYPERLINK("#'Прим. 40.1_LQ'!A1", "Примечание 40.1  Выручка от оказания услуг и комиссионные доходы (За последний квартал)")</f>
        <v>Примечание 40.1  Выручка от оказания услуг и комиссионные доходы (За последний квартал)</v>
      </c>
      <c r="C92" s="3">
        <v>109</v>
      </c>
    </row>
    <row r="93" spans="2:3" s="1" customFormat="1" ht="12" customHeight="1" x14ac:dyDescent="0.2">
      <c r="B93" s="396" t="str">
        <f>HYPERLINK("#'Прим. 41.1'!A1", "Примечание 41.1  Расходы на персонал")</f>
        <v>Примечание 41.1  Расходы на персонал</v>
      </c>
      <c r="C93" s="3">
        <v>110</v>
      </c>
    </row>
    <row r="94" spans="2:3" s="1" customFormat="1" ht="12" customHeight="1" x14ac:dyDescent="0.2">
      <c r="B94" s="396" t="str">
        <f>HYPERLINK("#'Прим. 41.1_LQ'!A1", "Примечание 41.1  Расходы на персонал (За последний квартал)")</f>
        <v>Примечание 41.1  Расходы на персонал (За последний квартал)</v>
      </c>
      <c r="C94" s="3">
        <v>111</v>
      </c>
    </row>
    <row r="95" spans="2:3" s="1" customFormat="1" ht="12" customHeight="1" x14ac:dyDescent="0.2">
      <c r="B95" s="396" t="str">
        <f>HYPERLINK("#'Прим. 41.2'!A1", "Примечание 41.2  Расходы по прочим долгосрочным вознаграждениям")</f>
        <v>Примечание 41.2  Расходы по прочим долгосрочным вознаграждениям</v>
      </c>
      <c r="C95" s="3">
        <v>112</v>
      </c>
    </row>
    <row r="96" spans="2:3" s="1" customFormat="1" ht="24.95" customHeight="1" x14ac:dyDescent="0.2">
      <c r="B96" s="396" t="str">
        <f>HYPERLINK("#'Прим. 41.2_LQ'!A1", "Примечание 41.2  Расходы по прочим долгосрочным вознаграждениям (За последний квартал)")</f>
        <v>Примечание 41.2  Расходы по прочим долгосрочным вознаграждениям (За последний квартал)</v>
      </c>
      <c r="C96" s="3">
        <v>113</v>
      </c>
    </row>
    <row r="97" spans="2:3" s="1" customFormat="1" ht="12" customHeight="1" x14ac:dyDescent="0.2">
      <c r="B97" s="396" t="str">
        <f>HYPERLINK("#'Прим. 42.1'!A1", "Примечание 42.1  Прямые операционные расходы")</f>
        <v>Примечание 42.1  Прямые операционные расходы</v>
      </c>
      <c r="C97" s="3">
        <v>114</v>
      </c>
    </row>
    <row r="98" spans="2:3" s="1" customFormat="1" ht="12" customHeight="1" x14ac:dyDescent="0.2">
      <c r="B98" s="396" t="str">
        <f>HYPERLINK("#'Прим. 42.1_LQ'!A1", "Примечание 42.1  Прямые операционные расходы (За последний квартал)")</f>
        <v>Примечание 42.1  Прямые операционные расходы (За последний квартал)</v>
      </c>
      <c r="C98" s="3">
        <v>115</v>
      </c>
    </row>
    <row r="99" spans="2:3" s="1" customFormat="1" ht="12" customHeight="1" x14ac:dyDescent="0.2">
      <c r="B99" s="396" t="str">
        <f>HYPERLINK("#'Прим. 43.1'!A1", "Примечание 43.1  Процентные расходы")</f>
        <v>Примечание 43.1  Процентные расходы</v>
      </c>
      <c r="C99" s="3">
        <v>116</v>
      </c>
    </row>
    <row r="100" spans="2:3" s="1" customFormat="1" ht="12" customHeight="1" x14ac:dyDescent="0.2">
      <c r="B100" s="396" t="str">
        <f>HYPERLINK("#'Прим. 43.1_LQ'!A1", "Примечание 43.1  Процентные расходы (За последний квартал)")</f>
        <v>Примечание 43.1  Процентные расходы (За последний квартал)</v>
      </c>
      <c r="C100" s="3">
        <v>117</v>
      </c>
    </row>
    <row r="101" spans="2:3" s="1" customFormat="1" ht="50.1" customHeight="1" x14ac:dyDescent="0.2">
      <c r="B101" s="396" t="str">
        <f>HYPERLINK("#'Прим. 44.1'!A1", "Примечание 44.1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организации")</f>
        <v>Примечание 44.1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организации</v>
      </c>
      <c r="C101" s="3">
        <v>118</v>
      </c>
    </row>
    <row r="102" spans="2:3" s="1" customFormat="1" ht="50.1" customHeight="1" x14ac:dyDescent="0.2">
      <c r="B102" s="396" t="str">
        <f>HYPERLINK("#'Прим. 44.1_LQ'!A1", "Примечание 44.1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организации (За последний квартал)")</f>
        <v>Примечание 44.1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организации (За последний квартал)</v>
      </c>
      <c r="C102" s="3">
        <v>119</v>
      </c>
    </row>
    <row r="103" spans="2:3" s="1" customFormat="1" ht="36.950000000000003" customHeight="1" x14ac:dyDescent="0.2">
      <c r="B103" s="396" t="str">
        <f>HYPERLINK("#'Прим. 44.2'!A1", "Примечание 44.2  Доходы за вычетом расходов (расходы за вычетом доходов) от операций с финансовыми обязательствами, оцениваемыми по амортизированной стоимости")</f>
        <v>Примечание 44.2  Доходы за вычетом расходов (расходы за вычетом доходов) от операций с финансовыми обязательствами, оцениваемыми по амортизированной стоимости</v>
      </c>
      <c r="C103" s="3">
        <v>120</v>
      </c>
    </row>
    <row r="104" spans="2:3" s="1" customFormat="1" ht="36.950000000000003" customHeight="1" x14ac:dyDescent="0.2">
      <c r="B104" s="396" t="str">
        <f>HYPERLINK("#'Прим. 44.2_LQ'!A1", "Примечание 44.2  Доходы за вычетом расходов (расходы за вычетом доходов) от операций с финансовыми обязательствами, оцениваемыми по амортизированной стоимости (За последний квартал)")</f>
        <v>Примечание 44.2  Доходы за вычетом расходов (расходы за вычетом доходов) от операций с финансовыми обязательствами, оцениваемыми по амортизированной стоимости (За последний квартал)</v>
      </c>
      <c r="C104" s="3">
        <v>121</v>
      </c>
    </row>
    <row r="105" spans="2:3" s="1" customFormat="1" ht="12" customHeight="1" x14ac:dyDescent="0.2">
      <c r="B105" s="396" t="str">
        <f>HYPERLINK("#'Прим. 45.1'!A1", "Примечание 45.1  Общие и административные расходы")</f>
        <v>Примечание 45.1  Общие и административные расходы</v>
      </c>
      <c r="C105" s="3">
        <v>122</v>
      </c>
    </row>
    <row r="106" spans="2:3" s="1" customFormat="1" ht="24.95" customHeight="1" x14ac:dyDescent="0.2">
      <c r="B106" s="396" t="str">
        <f>HYPERLINK("#'Прим. 45.1_LQ'!A1", "Примечание 45.1  Общие и административные расходы (За последний квартал)")</f>
        <v>Примечание 45.1  Общие и административные расходы (За последний квартал)</v>
      </c>
      <c r="C106" s="3">
        <v>123</v>
      </c>
    </row>
    <row r="107" spans="2:3" s="1" customFormat="1" ht="12" customHeight="1" x14ac:dyDescent="0.2">
      <c r="B107" s="396" t="str">
        <f>HYPERLINK("#'Прим. 46.1'!A1", "Примечание 46.1  Прочие доходы")</f>
        <v>Примечание 46.1  Прочие доходы</v>
      </c>
      <c r="C107" s="3">
        <v>124</v>
      </c>
    </row>
    <row r="108" spans="2:3" s="1" customFormat="1" ht="12" customHeight="1" x14ac:dyDescent="0.2">
      <c r="B108" s="396" t="str">
        <f>HYPERLINK("#'Прим. 46.1_LQ'!A1", "Примечание 46.1  Прочие доходы (За последний квартал)")</f>
        <v>Примечание 46.1  Прочие доходы (За последний квартал)</v>
      </c>
      <c r="C108" s="3">
        <v>125</v>
      </c>
    </row>
    <row r="109" spans="2:3" s="1" customFormat="1" ht="12" customHeight="1" x14ac:dyDescent="0.2">
      <c r="B109" s="396" t="str">
        <f>HYPERLINK("#'Прим. 46.2'!A1", "Примечание 46.2  Прочие расходы")</f>
        <v>Примечание 46.2  Прочие расходы</v>
      </c>
      <c r="C109" s="3">
        <v>126</v>
      </c>
    </row>
    <row r="110" spans="2:3" s="1" customFormat="1" ht="12" customHeight="1" x14ac:dyDescent="0.2">
      <c r="B110" s="396" t="str">
        <f>HYPERLINK("#'Прим. 46.2_LQ'!A1", "Примечание 46.2  Прочие расходы (За последний квартал)")</f>
        <v>Примечание 46.2  Прочие расходы (За последний квартал)</v>
      </c>
      <c r="C110" s="3">
        <v>127</v>
      </c>
    </row>
    <row r="111" spans="2:3" s="1" customFormat="1" ht="24.95" customHeight="1" x14ac:dyDescent="0.2">
      <c r="B111" s="396" t="str">
        <f>HYPERLINK("#'Прим. 47.1'!A1", "Примечание 47.1  Информация по договорам аренды, по условиям которых организация является арендатором")</f>
        <v>Примечание 47.1  Информация по договорам аренды, по условиям которых организация является арендатором</v>
      </c>
      <c r="C111" s="3">
        <v>128</v>
      </c>
    </row>
    <row r="112" spans="2:3" s="1" customFormat="1" ht="24.95" customHeight="1" x14ac:dyDescent="0.2">
      <c r="B112" s="396" t="str">
        <f>HYPERLINK("#'Прим. 47.2'!A1", "Примечание 47.2  Активы и обязательства по договорам аренды, в соответствии с условиями которых организация является арендатором")</f>
        <v>Примечание 47.2  Активы и обязательства по договорам аренды, в соответствии с условиями которых организация является арендатором</v>
      </c>
      <c r="C112" s="3">
        <v>129</v>
      </c>
    </row>
    <row r="113" spans="2:3" s="1" customFormat="1" ht="24.95" customHeight="1" x14ac:dyDescent="0.2">
      <c r="B113" s="396" t="str">
        <f>HYPERLINK("#'Прим. 47.3'!A1", "Примечание 47.3  Денежные потоки по договорам аренды, в соответствии с условиями которых организация является арендатором")</f>
        <v>Примечание 47.3  Денежные потоки по договорам аренды, в соответствии с условиями которых организация является арендатором</v>
      </c>
      <c r="C113" s="3">
        <v>130</v>
      </c>
    </row>
    <row r="114" spans="2:3" s="1" customFormat="1" ht="24.95" customHeight="1" x14ac:dyDescent="0.2">
      <c r="B114" s="396" t="str">
        <f>HYPERLINK("#'Прим. 47.4'!A1", "Примечание 47.4  Информация по договорам аренды, по условиям которых организация является арендодателем")</f>
        <v>Примечание 47.4  Информация по договорам аренды, по условиям которых организация является арендодателем</v>
      </c>
      <c r="C114" s="3">
        <v>131</v>
      </c>
    </row>
    <row r="115" spans="2:3" s="1" customFormat="1" ht="36.950000000000003" customHeight="1" x14ac:dyDescent="0.2">
      <c r="B115" s="396" t="str">
        <f>HYPERLINK("#'Прим. 47.5'!A1", "Примечание 47.5  Анализ недисконтированных арендных платежей по срокам погашения и сверка недисконтированных арендных платежей с чистой инвестицией в аренду")</f>
        <v>Примечание 47.5  Анализ недисконтированных арендных платежей по срокам погашения и сверка недисконтированных арендных платежей с чистой инвестицией в аренду</v>
      </c>
      <c r="C115" s="3">
        <v>132</v>
      </c>
    </row>
    <row r="116" spans="2:3" s="1" customFormat="1" ht="36.950000000000003" customHeight="1" x14ac:dyDescent="0.2">
      <c r="B116" s="396" t="str">
        <f>HYPERLINK("#'Прим. 47.6'!A1", "Примечание 47.6  Анализ арендных платежей по срокам погашения, получаемых по операционной аренде, в случаях, когда организация является арендодателем")</f>
        <v>Примечание 47.6  Анализ арендных платежей по срокам погашения, получаемых по операционной аренде, в случаях, когда организация является арендодателем</v>
      </c>
      <c r="C116" s="3">
        <v>133</v>
      </c>
    </row>
    <row r="117" spans="2:3" s="1" customFormat="1" ht="12" customHeight="1" x14ac:dyDescent="0.2">
      <c r="B117" s="396" t="str">
        <f>HYPERLINK("#'Прим. 48.1'!A1", "Примечание 48.1  Налог на прибыль в разрезе компонентов")</f>
        <v>Примечание 48.1  Налог на прибыль в разрезе компонентов</v>
      </c>
      <c r="C117" s="3">
        <v>134</v>
      </c>
    </row>
    <row r="118" spans="2:3" s="1" customFormat="1" ht="24.95" customHeight="1" x14ac:dyDescent="0.2">
      <c r="B118" s="396" t="str">
        <f>HYPERLINK("#'Прим. 48.1_LQ'!A1", "Примечание 48.1  Налог на прибыль в разрезе компонентов (За последний квартал)")</f>
        <v>Примечание 48.1  Налог на прибыль в разрезе компонентов (За последний квартал)</v>
      </c>
      <c r="C118" s="3">
        <v>135</v>
      </c>
    </row>
    <row r="119" spans="2:3" s="1" customFormat="1" ht="24.95" customHeight="1" x14ac:dyDescent="0.2">
      <c r="B119" s="396" t="str">
        <f>HYPERLINK("#'Прим. 48.2'!A1", "Примечание 48.2  Сопоставление условного расхода (дохода) по налогу на прибыль с фактическим расходом (доходом) по налогу на прибыль")</f>
        <v>Примечание 48.2  Сопоставление условного расхода (дохода) по налогу на прибыль с фактическим расходом (доходом) по налогу на прибыль</v>
      </c>
      <c r="C119" s="3">
        <v>136</v>
      </c>
    </row>
    <row r="120" spans="2:3" s="1" customFormat="1" ht="36.950000000000003" customHeight="1" x14ac:dyDescent="0.2">
      <c r="B120" s="396" t="str">
        <f>HYPERLINK("#'Прим. 48.2_LQ'!A1", "Примечание 48.2  Сопоставление условного расхода (дохода) по налогу на прибыль с фактическим расходом (доходом) по налогу на прибыль (За последний квартал)")</f>
        <v>Примечание 48.2  Сопоставление условного расхода (дохода) по налогу на прибыль с фактическим расходом (доходом) по налогу на прибыль (За последний квартал)</v>
      </c>
      <c r="C120" s="3">
        <v>137</v>
      </c>
    </row>
    <row r="121" spans="2:3" s="1" customFormat="1" ht="24.95" customHeight="1" x14ac:dyDescent="0.2">
      <c r="B121" s="396" t="str">
        <f>HYPERLINK("#'Прим. 48.3'!A1", "Примечание 48.3  Анализ изменений отложенных налоговых активов и отложенных налоговых обязательств")</f>
        <v>Примечание 48.3  Анализ изменений отложенных налоговых активов и отложенных налоговых обязательств</v>
      </c>
      <c r="C121" s="3">
        <v>138</v>
      </c>
    </row>
    <row r="122" spans="2:3" s="1" customFormat="1" ht="12" customHeight="1" x14ac:dyDescent="0.2">
      <c r="B122" s="396" t="str">
        <f>HYPERLINK("#'Прим. 49.1'!A1", "Примечание 49.1  Дивиденды")</f>
        <v>Примечание 49.1  Дивиденды</v>
      </c>
      <c r="C122" s="3">
        <v>140</v>
      </c>
    </row>
    <row r="123" spans="2:3" s="1" customFormat="1" ht="12" customHeight="1" x14ac:dyDescent="0.2">
      <c r="B123" s="396" t="str">
        <f>HYPERLINK("#'Прим. 50.1'!A1", "Примечание 50.1  Базовая прибыль (убыток) на акцию")</f>
        <v>Примечание 50.1  Базовая прибыль (убыток) на акцию</v>
      </c>
      <c r="C123" s="3">
        <v>141</v>
      </c>
    </row>
    <row r="124" spans="2:3" s="1" customFormat="1" ht="36.950000000000003" customHeight="1" x14ac:dyDescent="0.2">
      <c r="B124" s="396" t="str">
        <f>HYPERLINK("#'Прим. 50.2'!A1", "Примечание 50.2  Прибыль (убыток) за отчетный период, приходящаяся (приходящийся) на акционеров - владельцев обыкновенных и привилегированных акций")</f>
        <v>Примечание 50.2  Прибыль (убыток) за отчетный период, приходящаяся (приходящийся) на акционеров - владельцев обыкновенных и привилегированных акций</v>
      </c>
      <c r="C124" s="3">
        <v>142</v>
      </c>
    </row>
    <row r="125" spans="2:3" s="1" customFormat="1" ht="12" customHeight="1" x14ac:dyDescent="0.2">
      <c r="B125" s="396" t="str">
        <f>HYPERLINK("#'Прим. 50.3'!A1", "Примечание 50.3  Разводненная прибыль (убыток) на обыкновенную акцию")</f>
        <v>Примечание 50.3  Разводненная прибыль (убыток) на обыкновенную акцию</v>
      </c>
      <c r="C125" s="3">
        <v>143</v>
      </c>
    </row>
    <row r="126" spans="2:3" s="1" customFormat="1" ht="24.95" customHeight="1" x14ac:dyDescent="0.2">
      <c r="B126" s="396" t="str">
        <f>HYPERLINK("#'Прим. 51.1'!A1", "Примечание 51.1  Информация о распределении активов и обязательств по отчетным сегментам")</f>
        <v>Примечание 51.1  Информация о распределении активов и обязательств по отчетным сегментам</v>
      </c>
      <c r="C126" s="3">
        <v>144</v>
      </c>
    </row>
    <row r="127" spans="2:3" s="1" customFormat="1" ht="12" customHeight="1" x14ac:dyDescent="0.2">
      <c r="B127" s="396" t="str">
        <f>HYPERLINK("#'Прим. 51.3'!A1", "Примечание 51.3  Сверка доходов по отчетным сегментам")</f>
        <v>Примечание 51.3  Сверка доходов по отчетным сегментам</v>
      </c>
      <c r="C127" s="3">
        <v>145</v>
      </c>
    </row>
    <row r="128" spans="2:3" s="1" customFormat="1" ht="24.95" customHeight="1" x14ac:dyDescent="0.2">
      <c r="B128" s="396" t="str">
        <f>HYPERLINK("#'Прим. 51.3_LQ'!A1", "Примечание 51.3  Сверка доходов по отчетным сегментам (За последний квартал)")</f>
        <v>Примечание 51.3  Сверка доходов по отчетным сегментам (За последний квартал)</v>
      </c>
      <c r="C128" s="3">
        <v>146</v>
      </c>
    </row>
    <row r="129" spans="2:3" s="1" customFormat="1" ht="12" customHeight="1" x14ac:dyDescent="0.2">
      <c r="B129" s="396" t="str">
        <f>HYPERLINK("#'Прим. 51.4'!A1", "Примечание 51.4  Сверка прибылей и убытков по отчетным сегментам")</f>
        <v>Примечание 51.4  Сверка прибылей и убытков по отчетным сегментам</v>
      </c>
      <c r="C129" s="3">
        <v>147</v>
      </c>
    </row>
    <row r="130" spans="2:3" s="1" customFormat="1" ht="24.95" customHeight="1" x14ac:dyDescent="0.2">
      <c r="B130" s="396" t="str">
        <f>HYPERLINK("#'Прим. 51.4_LQ'!A1", "Примечание 51.4  Сверка прибылей и убытков по отчетным сегментам (За последний квартал)")</f>
        <v>Примечание 51.4  Сверка прибылей и убытков по отчетным сегментам (За последний квартал)</v>
      </c>
      <c r="C130" s="3">
        <v>148</v>
      </c>
    </row>
    <row r="131" spans="2:3" s="1" customFormat="1" ht="12" customHeight="1" x14ac:dyDescent="0.2">
      <c r="B131" s="396" t="str">
        <f>HYPERLINK("#'Прим. 51.5'!A1", "Примечание 51.5  Сверка активов и обязательств по отчетным сегментам")</f>
        <v>Примечание 51.5  Сверка активов и обязательств по отчетным сегментам</v>
      </c>
      <c r="C131" s="3">
        <v>149</v>
      </c>
    </row>
    <row r="132" spans="2:3" s="1" customFormat="1" ht="12" customHeight="1" x14ac:dyDescent="0.2">
      <c r="B132" s="396" t="str">
        <f>HYPERLINK("#'Прим. 52. 1'!A1", "Примечание 52.1  Информация об управлении кредитным риском")</f>
        <v>Примечание 52.1  Информация об управлении кредитным риском</v>
      </c>
      <c r="C132" s="3">
        <v>150</v>
      </c>
    </row>
    <row r="133" spans="2:3" s="1" customFormat="1" ht="24.95" customHeight="1" x14ac:dyDescent="0.2">
      <c r="B133" s="396" t="str">
        <f>HYPERLINK("#'Прим. 52. 6'!A1", "Примечание 52.6  Географический анализ финансовых активов и обязательств организации")</f>
        <v>Примечание 52.6  Географический анализ финансовых активов и обязательств организации</v>
      </c>
      <c r="C133" s="3">
        <v>151</v>
      </c>
    </row>
    <row r="134" spans="2:3" s="1" customFormat="1" ht="36.950000000000003" customHeight="1" x14ac:dyDescent="0.2">
      <c r="B134" s="396" t="str">
        <f>HYPERLINK("#'Прим. 52. 7'!A1", "Примечание 52.7  Анализ финансовых обязательств в разрезе сроков, оставшихся до погашения, на основе предусмотренных договорами недисконтированных потоков денежных средств")</f>
        <v>Примечание 52.7  Анализ финансовых обязательств в разрезе сроков, оставшихся до погашения, на основе предусмотренных договорами недисконтированных потоков денежных средств</v>
      </c>
      <c r="C134" s="3">
        <v>153</v>
      </c>
    </row>
    <row r="135" spans="2:3" s="1" customFormat="1" ht="24.95" customHeight="1" x14ac:dyDescent="0.2">
      <c r="B135" s="396" t="str">
        <f>HYPERLINK("#'Прим. 52. 8'!A1", "Примечание 52.8  Анализ финансовых активов и обязательств в разрезе сроков, оставшихся до погашения, на основе ожидаемых сроков погашения")</f>
        <v>Примечание 52.8  Анализ финансовых активов и обязательств в разрезе сроков, оставшихся до погашения, на основе ожидаемых сроков погашения</v>
      </c>
      <c r="C135" s="3">
        <v>154</v>
      </c>
    </row>
    <row r="136" spans="2:3" s="1" customFormat="1" ht="24.95" customHeight="1" x14ac:dyDescent="0.2">
      <c r="B136" s="396" t="str">
        <f>HYPERLINK("#'Прим. 52. 9'!A1", "Примечание 52.9  Обзор финансовых активов и обязательств организации в разрезе основных валют")</f>
        <v>Примечание 52.9  Обзор финансовых активов и обязательств организации в разрезе основных валют</v>
      </c>
      <c r="C136" s="3">
        <v>157</v>
      </c>
    </row>
    <row r="137" spans="2:3" s="1" customFormat="1" ht="24.95" customHeight="1" x14ac:dyDescent="0.2">
      <c r="B137" s="396" t="str">
        <f>HYPERLINK("#'Прим. 52.10'!A1", "Примечание 52.10  Анализ чувствительности капитала и прибыли до налогообложения к валютному риску")</f>
        <v>Примечание 52.10  Анализ чувствительности капитала и прибыли до налогообложения к валютному риску</v>
      </c>
      <c r="C137" s="3">
        <v>159</v>
      </c>
    </row>
    <row r="138" spans="2:3" s="1" customFormat="1" ht="24.95" customHeight="1" x14ac:dyDescent="0.2">
      <c r="B138" s="396" t="str">
        <f>HYPERLINK("#'Прим. 52.11'!A1", "Примечание 52.11  Анализ чувствительности капитала и прибыли до налогообложения к процентному риску")</f>
        <v>Примечание 52.11  Анализ чувствительности капитала и прибыли до налогообложения к процентному риску</v>
      </c>
      <c r="C138" s="3">
        <v>160</v>
      </c>
    </row>
    <row r="139" spans="2:3" s="1" customFormat="1" ht="24.95" customHeight="1" x14ac:dyDescent="0.2">
      <c r="B139" s="396" t="str">
        <f>HYPERLINK("#'Прим. 52.12'!A1", "Примечание 52.12  Анализ чувствительности капитала и прибыли до налогообложения к прочему ценовому риску")</f>
        <v>Примечание 52.12  Анализ чувствительности капитала и прибыли до налогообложения к прочему ценовому риску</v>
      </c>
      <c r="C139" s="3">
        <v>161</v>
      </c>
    </row>
    <row r="140" spans="2:3" s="1" customFormat="1" ht="36.950000000000003" customHeight="1" x14ac:dyDescent="0.2">
      <c r="B140" s="396" t="str">
        <f>HYPERLINK("#'Прим. 53.1'!A1", "Примечание 53.1  Информация о балансовой стоимости финансовых активов, переданных без прекращения признания, а также связанных с ними обязательствах")</f>
        <v>Примечание 53.1  Информация о балансовой стоимости финансовых активов, переданных без прекращения признания, а также связанных с ними обязательствах</v>
      </c>
      <c r="C140" s="3">
        <v>162</v>
      </c>
    </row>
    <row r="141" spans="2:3" s="1" customFormat="1" ht="36.950000000000003" customHeight="1" x14ac:dyDescent="0.2">
      <c r="B141" s="396" t="str">
        <f>HYPERLINK("#'Прим. 53.2'!A1", "Примечание 53.2  Информация об операциях по передаче финансовых активов, в которых контрагенты по соответствующим обязательствам имеют право на возмещение только по переданным активам")</f>
        <v>Примечание 53.2  Информация об операциях по передаче финансовых активов, в которых контрагенты по соответствующим обязательствам имеют право на возмещение только по переданным активам</v>
      </c>
      <c r="C141" s="3">
        <v>163</v>
      </c>
    </row>
    <row r="142" spans="2:3" s="1" customFormat="1" ht="12" customHeight="1" x14ac:dyDescent="0.2">
      <c r="B142" s="396" t="str">
        <f>HYPERLINK("#'Прим. 54.1'!A1", "Примечание 54.1  Условные обязательства и активы")</f>
        <v>Примечание 54.1  Условные обязательства и активы</v>
      </c>
      <c r="C142" s="3">
        <v>164</v>
      </c>
    </row>
    <row r="143" spans="2:3" s="1" customFormat="1" ht="24.95" customHeight="1" x14ac:dyDescent="0.2">
      <c r="B143" s="396" t="str">
        <f>HYPERLINK("#'Прим. 54.2'!A1", "Примечание 54.2  Информация об активах, переданных в залог в качестве обеспечения")</f>
        <v>Примечание 54.2  Информация об активах, переданных в залог в качестве обеспечения</v>
      </c>
      <c r="C143" s="3">
        <v>165</v>
      </c>
    </row>
    <row r="144" spans="2:3" s="1" customFormat="1" ht="12" customHeight="1" x14ac:dyDescent="0.2">
      <c r="B144" s="396" t="str">
        <f>HYPERLINK("#'Прим. 55.1'!A1", "Примечание 55.1  Балансовая стоимость производных инструментов")</f>
        <v>Примечание 55.1  Балансовая стоимость производных инструментов</v>
      </c>
      <c r="C144" s="3">
        <v>166</v>
      </c>
    </row>
    <row r="145" spans="2:3" s="1" customFormat="1" ht="12" customHeight="1" x14ac:dyDescent="0.2">
      <c r="B145" s="396" t="str">
        <f>HYPERLINK("#'Прим. 55.2'!A1", "Примечание 55.2  Информация об инструментах хеджирования")</f>
        <v>Примечание 55.2  Информация об инструментах хеджирования</v>
      </c>
      <c r="C145" s="3">
        <v>167</v>
      </c>
    </row>
    <row r="146" spans="2:3" s="1" customFormat="1" ht="12" customHeight="1" x14ac:dyDescent="0.2">
      <c r="B146" s="396" t="str">
        <f>HYPERLINK("#'Прим. 55.3'!A1", "Примечание 55.3  Хеджирование справедливой стоимости")</f>
        <v>Примечание 55.3  Хеджирование справедливой стоимости</v>
      </c>
      <c r="C146" s="3">
        <v>168</v>
      </c>
    </row>
    <row r="147" spans="2:3" s="1" customFormat="1" ht="12" customHeight="1" x14ac:dyDescent="0.2">
      <c r="B147" s="396" t="str">
        <f>HYPERLINK("#'Прим. 55.4'!A1", "Примечание 55.4  Хеджирование денежных потоков")</f>
        <v>Примечание 55.4  Хеджирование денежных потоков</v>
      </c>
      <c r="C147" s="3">
        <v>169</v>
      </c>
    </row>
    <row r="148" spans="2:3" s="1" customFormat="1" ht="24.95" customHeight="1" x14ac:dyDescent="0.2">
      <c r="B148" s="396" t="str">
        <f>HYPERLINK("#'Прим. 55.5'!A1", "Примечание 55.5  Информация о суммах, отраженных в отчете о финансовых результатах, в отношении учета хеджирования")</f>
        <v>Примечание 55.5  Информация о суммах, отраженных в отчете о финансовых результатах, в отношении учета хеджирования</v>
      </c>
      <c r="C148" s="3">
        <v>170</v>
      </c>
    </row>
    <row r="149" spans="2:3" s="1" customFormat="1" ht="36.950000000000003" customHeight="1" x14ac:dyDescent="0.2">
      <c r="B149" s="396" t="str">
        <f>HYPERLINK("#'Прим. 55.5_LQ'!A1", "Примечание 55.5  Информация о суммах, отраженных в отчете о финансовых результатах, в отношении учета хеджирования (За последний квартал)")</f>
        <v>Примечание 55.5  Информация о суммах, отраженных в отчете о финансовых результатах, в отношении учета хеджирования (За последний квартал)</v>
      </c>
      <c r="C149" s="3">
        <v>171</v>
      </c>
    </row>
    <row r="150" spans="2:3" s="1" customFormat="1" ht="12" customHeight="1" x14ac:dyDescent="0.2">
      <c r="B150" s="396" t="str">
        <f>HYPERLINK("#'Прим. 56.1'!A1", "Примечание 56.1  Информация об оценках справедливой стоимости")</f>
        <v>Примечание 56.1  Информация об оценках справедливой стоимости</v>
      </c>
      <c r="C150" s="3">
        <v>172</v>
      </c>
    </row>
    <row r="151" spans="2:3" s="1" customFormat="1" ht="12" customHeight="1" x14ac:dyDescent="0.2">
      <c r="B151" s="396" t="str">
        <f>HYPERLINK("#'Прим. 56.2'!A1", "Примечание 56.2  Уровни в иерархии справедливой стоимости")</f>
        <v>Примечание 56.2  Уровни в иерархии справедливой стоимости</v>
      </c>
      <c r="C151" s="3">
        <v>173</v>
      </c>
    </row>
    <row r="152" spans="2:3" s="1" customFormat="1" ht="36.950000000000003" customHeight="1" x14ac:dyDescent="0.2">
      <c r="B152" s="396" t="str">
        <f>HYPERLINK("#'Прим. 56.4'!A1", "Примечание 56.4  Анализ справедливой стоимости по уровням в иерархии справедливой стоимости и балансовая стоимость финансовых активов и обязательств, не оцениваемых по справедливой стоимости")</f>
        <v>Примечание 56.4  Анализ справедливой стоимости по уровням в иерархии справедливой стоимости и балансовая стоимость финансовых активов и обязательств, не оцениваемых по справедливой стоимости</v>
      </c>
      <c r="C152" s="3">
        <v>174</v>
      </c>
    </row>
    <row r="153" spans="2:3" s="1" customFormat="1" ht="36.950000000000003" customHeight="1" x14ac:dyDescent="0.2">
      <c r="B153" s="396" t="str">
        <f>HYPERLINK("#'Прим. 56.5'!A1", "Примечание 56.5  Анализ справедливой стоимости по уровням в иерархии справедливой стоимости и балансовая стоимость нефинансовых активов, не оцениваемых по справедливой стоимости")</f>
        <v>Примечание 56.5  Анализ справедливой стоимости по уровням в иерархии справедливой стоимости и балансовая стоимость нефинансовых активов, не оцениваемых по справедливой стоимости</v>
      </c>
      <c r="C153" s="3">
        <v>175</v>
      </c>
    </row>
    <row r="154" spans="2:3" s="1" customFormat="1" ht="36.950000000000003" customHeight="1" x14ac:dyDescent="0.2">
      <c r="B154" s="396" t="str">
        <f>HYPERLINK("#'Прим. 56.6'!A1", "Примечание 56.6  Изменения отложенной разницы, возникающей при первоначальном признании финансовых инструментов, для которых цена сделки отличается от справедливой стоимости")</f>
        <v>Примечание 56.6  Изменения отложенной разницы, возникающей при первоначальном признании финансовых инструментов, для которых цена сделки отличается от справедливой стоимости</v>
      </c>
      <c r="C154" s="3">
        <v>176</v>
      </c>
    </row>
    <row r="155" spans="2:3" s="1" customFormat="1" ht="24.95" customHeight="1" x14ac:dyDescent="0.2">
      <c r="B155" s="396" t="str">
        <f>HYPERLINK("#'Прим. 57.1'!A1", "Примечание 57.1  Финансовые инструменты, подлежащие взаимозачету, подпадающие под действие генерального соглашения о взаимозачете")</f>
        <v>Примечание 57.1  Финансовые инструменты, подлежащие взаимозачету, подпадающие под действие генерального соглашения о взаимозачете</v>
      </c>
      <c r="C155" s="3">
        <v>177</v>
      </c>
    </row>
    <row r="156" spans="2:3" s="1" customFormat="1" ht="12" customHeight="1" x14ac:dyDescent="0.2">
      <c r="B156" s="396" t="str">
        <f>HYPERLINK("#'Прим. 58.1'!A1", "Примечание 58.1  Остатки по операциям со связанными сторонами")</f>
        <v>Примечание 58.1  Остатки по операциям со связанными сторонами</v>
      </c>
      <c r="C156" s="3">
        <v>178</v>
      </c>
    </row>
    <row r="157" spans="2:3" s="1" customFormat="1" ht="24.95" customHeight="1" x14ac:dyDescent="0.2">
      <c r="B157" s="396" t="str">
        <f>HYPERLINK("#'Прим. 58.2'!A1", "Примечание 58.2  Доходы и расходы по операциям со связанными сторонами")</f>
        <v>Примечание 58.2  Доходы и расходы по операциям со связанными сторонами</v>
      </c>
      <c r="C157" s="3">
        <v>179</v>
      </c>
    </row>
    <row r="158" spans="2:3" s="1" customFormat="1" ht="24.95" customHeight="1" x14ac:dyDescent="0.2">
      <c r="B158" s="396" t="str">
        <f>HYPERLINK("#'Прим. 58.2_LQ'!A1", "Примечание 58.2  Доходы и расходы по операциям со связанными сторонами (За последний квартал)")</f>
        <v>Примечание 58.2  Доходы и расходы по операциям со связанными сторонами (За последний квартал)</v>
      </c>
      <c r="C158" s="3">
        <v>180</v>
      </c>
    </row>
    <row r="159" spans="2:3" s="1" customFormat="1" ht="24.95" customHeight="1" x14ac:dyDescent="0.2">
      <c r="B159" s="396" t="str">
        <f>HYPERLINK("#'Прим. 58.3'!A1", "Примечание 58.3  Информация о расходах на вознаграждение ключевому управленческому персоналу")</f>
        <v>Примечание 58.3  Информация о расходах на вознаграждение ключевому управленческому персоналу</v>
      </c>
      <c r="C159" s="3">
        <v>181</v>
      </c>
    </row>
    <row r="160" spans="2:3" s="1" customFormat="1" ht="24.95" customHeight="1" x14ac:dyDescent="0.2">
      <c r="B160" s="396" t="str">
        <f>HYPERLINK("#'Прим. 58.3_LQ'!A1", "Примечание 58.3  Информация о расходах на вознаграждение ключевому управленческому персоналу (За последний квартал)")</f>
        <v>Примечание 58.3  Информация о расходах на вознаграждение ключевому управленческому персоналу (За последний квартал)</v>
      </c>
      <c r="C160" s="3">
        <v>182</v>
      </c>
    </row>
    <row r="161" spans="2:3" s="1" customFormat="1" ht="12" customHeight="1" x14ac:dyDescent="0.2">
      <c r="B161" s="396" t="str">
        <f>HYPERLINK("#'Прим. 59.1'!A1", "Примечание 59.1  События после окончания отчетного периода")</f>
        <v>Примечание 59.1  События после окончания отчетного периода</v>
      </c>
      <c r="C161" s="3">
        <v>183</v>
      </c>
    </row>
    <row r="162" spans="2:3" s="1" customFormat="1" ht="50.1" customHeight="1" x14ac:dyDescent="0.2">
      <c r="B162" s="396" t="str">
        <f>HYPERLINK("#'Прим. 52. 2'!A1", "Примечание 52.2 Информация о кредитных рейтингах долговых инструментов, оценочный резерв под ожидаемые кредитные убытки по которым оценивается в сумме, равной 12-месячным ожидаемым кредитным убыткам")</f>
        <v>Примечание 52.2 Информация о кредитных рейтингах долговых инструментов, оценочный резерв под ожидаемые кредитные убытки по которым оценивается в сумме, равной 12-месячным ожидаемым кредитным убыткам</v>
      </c>
      <c r="C162" s="3">
        <v>184</v>
      </c>
    </row>
    <row r="163" spans="2:3" s="1" customFormat="1" ht="50.1" customHeight="1" x14ac:dyDescent="0.2">
      <c r="B163" s="396" t="str">
        <f>HYPERLINK("#'Прим. 52. 3'!A1", "Примечание 52.3 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не являющихся кредитно-обесцененными")</f>
        <v>Примечание 52.3 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не являющихся кредитно-обесцененными</v>
      </c>
      <c r="C163" s="3">
        <v>185</v>
      </c>
    </row>
    <row r="164" spans="2:3" s="1" customFormat="1" ht="50.1" customHeight="1" x14ac:dyDescent="0.2">
      <c r="B164" s="396" t="str">
        <f>HYPERLINK("#'Прим. 52. 4'!A1", "Примечание 52.4 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являющихся кредитно-обесцененными")</f>
        <v>Примечание 52.4 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являющихся кредитно-обесцененными</v>
      </c>
      <c r="C164" s="3">
        <v>186</v>
      </c>
    </row>
    <row r="165" spans="2:3" s="1" customFormat="1" ht="50.1" customHeight="1" x14ac:dyDescent="0.2">
      <c r="B165" s="396" t="str">
        <f>HYPERLINK("#'Прим. 52. 5'!A1", "Примечание 52.5 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приобретенных или созданных кредитно-обесцененными")</f>
        <v>Примечание 52.5 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приобретенных или созданных кредитно-обесцененными</v>
      </c>
      <c r="C165" s="3">
        <v>187</v>
      </c>
    </row>
  </sheetData>
  <pageMargins left="0.39370078740157483" right="0.39370078740157483" top="0.39370078740157483" bottom="0.39370078740157483" header="0" footer="0"/>
  <pageSetup paperSize="9" firstPageNumber="0" pageOrder="overThenDown" orientation="portrait" useFirstPageNumber="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H12"/>
  <sheetViews>
    <sheetView workbookViewId="0"/>
  </sheetViews>
  <sheetFormatPr defaultColWidth="10.5" defaultRowHeight="11.45" customHeight="1" x14ac:dyDescent="0.2"/>
  <cols>
    <col min="1" max="1" width="11.6640625" style="63" customWidth="1"/>
    <col min="2" max="2" width="29.1640625" style="46" customWidth="1"/>
    <col min="3" max="8" width="21.6640625" style="46" customWidth="1"/>
  </cols>
  <sheetData>
    <row r="1" spans="1:8" s="46" customFormat="1" ht="12.95" customHeight="1" x14ac:dyDescent="0.2">
      <c r="A1" s="48" t="s">
        <v>342</v>
      </c>
      <c r="B1" s="48"/>
      <c r="C1" s="48"/>
      <c r="D1" s="48"/>
      <c r="E1" s="48"/>
      <c r="F1" s="48"/>
      <c r="G1" s="48"/>
      <c r="H1" s="48"/>
    </row>
    <row r="2" spans="1:8" s="62" customFormat="1" ht="12.95" customHeight="1" x14ac:dyDescent="0.2"/>
    <row r="3" spans="1:8" s="46" customFormat="1" ht="12.95" customHeight="1" x14ac:dyDescent="0.2">
      <c r="A3" s="48" t="s">
        <v>33</v>
      </c>
      <c r="B3" s="48"/>
      <c r="C3" s="48"/>
      <c r="D3" s="48"/>
      <c r="E3" s="48"/>
      <c r="F3" s="48"/>
      <c r="G3" s="48"/>
      <c r="H3" s="48"/>
    </row>
    <row r="4" spans="1:8" s="46" customFormat="1" ht="12.95" customHeight="1" x14ac:dyDescent="0.2"/>
    <row r="5" spans="1:8" s="46" customFormat="1" ht="12.95" customHeight="1" x14ac:dyDescent="0.2">
      <c r="F5" s="358" t="s">
        <v>343</v>
      </c>
      <c r="G5" s="358"/>
      <c r="H5" s="358"/>
    </row>
    <row r="6" spans="1:8" ht="12.95" customHeight="1" x14ac:dyDescent="0.2"/>
    <row r="7" spans="1:8" s="46" customFormat="1" ht="12.95" customHeight="1" x14ac:dyDescent="0.2">
      <c r="A7" s="64"/>
      <c r="B7" s="65"/>
      <c r="C7" s="360" t="s">
        <v>23</v>
      </c>
      <c r="D7" s="360"/>
      <c r="E7" s="360"/>
      <c r="F7" s="360" t="s">
        <v>24</v>
      </c>
      <c r="G7" s="360"/>
      <c r="H7" s="360"/>
    </row>
    <row r="8" spans="1:8" s="46" customFormat="1" ht="41.1" customHeight="1" x14ac:dyDescent="0.2">
      <c r="A8" s="66" t="s">
        <v>20</v>
      </c>
      <c r="B8" s="66" t="s">
        <v>21</v>
      </c>
      <c r="C8" s="67" t="s">
        <v>344</v>
      </c>
      <c r="D8" s="67" t="s">
        <v>345</v>
      </c>
      <c r="E8" s="67" t="s">
        <v>346</v>
      </c>
      <c r="F8" s="67" t="s">
        <v>344</v>
      </c>
      <c r="G8" s="67" t="s">
        <v>345</v>
      </c>
      <c r="H8" s="67" t="s">
        <v>346</v>
      </c>
    </row>
    <row r="9" spans="1:8" s="46" customFormat="1" ht="12.95" customHeight="1" x14ac:dyDescent="0.2">
      <c r="A9" s="51" t="s">
        <v>26</v>
      </c>
      <c r="B9" s="51" t="s">
        <v>27</v>
      </c>
      <c r="C9" s="51" t="s">
        <v>28</v>
      </c>
      <c r="D9" s="51" t="s">
        <v>29</v>
      </c>
      <c r="E9" s="51" t="s">
        <v>30</v>
      </c>
      <c r="F9" s="51" t="s">
        <v>31</v>
      </c>
      <c r="G9" s="51" t="s">
        <v>42</v>
      </c>
      <c r="H9" s="51" t="s">
        <v>36</v>
      </c>
    </row>
    <row r="10" spans="1:8" s="46" customFormat="1" ht="12.95" customHeight="1" x14ac:dyDescent="0.2">
      <c r="A10" s="51" t="s">
        <v>26</v>
      </c>
      <c r="B10" s="68" t="s">
        <v>347</v>
      </c>
      <c r="C10" s="13">
        <v>19997041.989999998</v>
      </c>
      <c r="D10" s="18">
        <v>0</v>
      </c>
      <c r="E10" s="13">
        <v>19997041.989999998</v>
      </c>
      <c r="F10" s="13">
        <v>10962585.720000001</v>
      </c>
      <c r="G10" s="18">
        <v>0</v>
      </c>
      <c r="H10" s="13">
        <v>10962585.720000001</v>
      </c>
    </row>
    <row r="11" spans="1:8" s="46" customFormat="1" ht="12.95" customHeight="1" x14ac:dyDescent="0.2">
      <c r="A11" s="51" t="s">
        <v>27</v>
      </c>
      <c r="B11" s="68" t="s">
        <v>141</v>
      </c>
      <c r="C11" s="25">
        <v>19997041.989999998</v>
      </c>
      <c r="D11" s="69">
        <v>0</v>
      </c>
      <c r="E11" s="25">
        <v>19997041.989999998</v>
      </c>
      <c r="F11" s="25">
        <v>10962585.720000001</v>
      </c>
      <c r="G11" s="69">
        <v>0</v>
      </c>
      <c r="H11" s="25">
        <v>10962585.720000001</v>
      </c>
    </row>
    <row r="12" spans="1:8" s="46" customFormat="1" ht="12.95" customHeight="1" x14ac:dyDescent="0.2"/>
  </sheetData>
  <mergeCells count="3">
    <mergeCell ref="F5:H5"/>
    <mergeCell ref="C7:E7"/>
    <mergeCell ref="F7:H7"/>
  </mergeCells>
  <pageMargins left="0.78740157480314965" right="0.19685039370078741" top="0.19685039370078741" bottom="0.19685039370078741" header="0" footer="0"/>
  <pageSetup paperSize="9" firstPageNumber="23" fitToHeight="0" pageOrder="overThenDown" orientation="landscape" useFirstPageNumber="1"/>
  <headerFooter>
    <oddFooter>&amp;C&amp;"Arial,normal"&amp;8&amp;P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outlinePr summaryBelow="0" summaryRight="0"/>
    <pageSetUpPr autoPageBreaks="0" fitToPage="1"/>
  </sheetPr>
  <dimension ref="A1:F16"/>
  <sheetViews>
    <sheetView workbookViewId="0"/>
  </sheetViews>
  <sheetFormatPr defaultColWidth="10.5" defaultRowHeight="11.45" customHeight="1" x14ac:dyDescent="0.2"/>
  <cols>
    <col min="1" max="1" width="11.6640625" style="1" customWidth="1"/>
    <col min="2" max="2" width="0.1640625" style="1" customWidth="1"/>
    <col min="3" max="3" width="46.5" style="1" customWidth="1"/>
    <col min="4" max="6" width="19" style="1" customWidth="1"/>
  </cols>
  <sheetData>
    <row r="1" spans="1:6" s="1" customFormat="1" ht="27" customHeight="1" x14ac:dyDescent="0.2">
      <c r="A1" s="71" t="s">
        <v>659</v>
      </c>
      <c r="B1" s="71"/>
      <c r="C1" s="71"/>
      <c r="D1" s="71"/>
      <c r="E1" s="71"/>
      <c r="F1" s="71"/>
    </row>
    <row r="2" spans="1:6" s="1" customFormat="1" ht="11.1" customHeight="1" x14ac:dyDescent="0.2"/>
    <row r="3" spans="1:6" s="1" customFormat="1" ht="56.1" customHeight="1" x14ac:dyDescent="0.2">
      <c r="A3" s="71" t="s">
        <v>660</v>
      </c>
      <c r="B3" s="71"/>
      <c r="C3" s="71"/>
      <c r="D3" s="71"/>
      <c r="E3" s="71"/>
      <c r="F3" s="71"/>
    </row>
    <row r="4" spans="1:6" s="1" customFormat="1" ht="12.95" customHeight="1" x14ac:dyDescent="0.2">
      <c r="A4" s="76" t="s">
        <v>602</v>
      </c>
      <c r="B4" s="76"/>
      <c r="C4" s="76"/>
      <c r="D4" s="76"/>
      <c r="E4" s="76"/>
      <c r="F4" s="76"/>
    </row>
    <row r="5" spans="1:6" s="1" customFormat="1" ht="12.95" customHeight="1" x14ac:dyDescent="0.2">
      <c r="F5" s="81" t="s">
        <v>661</v>
      </c>
    </row>
    <row r="6" spans="1:6" s="1" customFormat="1" ht="11.1" customHeight="1" x14ac:dyDescent="0.2"/>
    <row r="7" spans="1:6" s="1" customFormat="1" ht="69.95" customHeight="1" x14ac:dyDescent="0.2">
      <c r="A7" s="7" t="s">
        <v>20</v>
      </c>
      <c r="B7" s="242" t="s">
        <v>21</v>
      </c>
      <c r="C7" s="242"/>
      <c r="D7" s="7" t="s">
        <v>662</v>
      </c>
      <c r="E7" s="7" t="s">
        <v>599</v>
      </c>
      <c r="F7" s="7" t="s">
        <v>141</v>
      </c>
    </row>
    <row r="8" spans="1:6" s="1" customFormat="1" ht="12.95" customHeight="1" x14ac:dyDescent="0.2">
      <c r="A8" s="7" t="s">
        <v>26</v>
      </c>
      <c r="B8" s="242" t="s">
        <v>27</v>
      </c>
      <c r="C8" s="242"/>
      <c r="D8" s="7" t="s">
        <v>28</v>
      </c>
      <c r="E8" s="7" t="s">
        <v>29</v>
      </c>
      <c r="F8" s="7" t="s">
        <v>30</v>
      </c>
    </row>
    <row r="9" spans="1:6" s="1" customFormat="1" ht="11.1" customHeight="1" x14ac:dyDescent="0.2"/>
    <row r="10" spans="1:6" s="1" customFormat="1" ht="56.1" customHeight="1" x14ac:dyDescent="0.2">
      <c r="A10" s="71" t="s">
        <v>660</v>
      </c>
      <c r="B10" s="71"/>
      <c r="C10" s="71"/>
      <c r="D10" s="71"/>
      <c r="E10" s="71"/>
      <c r="F10" s="71"/>
    </row>
    <row r="11" spans="1:6" s="1" customFormat="1" ht="12.95" customHeight="1" x14ac:dyDescent="0.2">
      <c r="A11" s="76" t="s">
        <v>603</v>
      </c>
      <c r="B11" s="76"/>
      <c r="C11" s="76"/>
      <c r="D11" s="76"/>
      <c r="E11" s="76"/>
      <c r="F11" s="76"/>
    </row>
    <row r="12" spans="1:6" s="1" customFormat="1" ht="12.95" customHeight="1" x14ac:dyDescent="0.2">
      <c r="F12" s="81" t="s">
        <v>661</v>
      </c>
    </row>
    <row r="13" spans="1:6" ht="11.1" customHeight="1" x14ac:dyDescent="0.2"/>
    <row r="14" spans="1:6" ht="69.95" customHeight="1" x14ac:dyDescent="0.2">
      <c r="A14" s="7" t="s">
        <v>20</v>
      </c>
      <c r="B14" s="242" t="s">
        <v>21</v>
      </c>
      <c r="C14" s="242"/>
      <c r="D14" s="7" t="s">
        <v>662</v>
      </c>
      <c r="E14" s="7" t="s">
        <v>599</v>
      </c>
      <c r="F14" s="7" t="s">
        <v>141</v>
      </c>
    </row>
    <row r="15" spans="1:6" ht="12.95" customHeight="1" x14ac:dyDescent="0.2">
      <c r="A15" s="7" t="s">
        <v>26</v>
      </c>
      <c r="B15" s="242" t="s">
        <v>27</v>
      </c>
      <c r="C15" s="242"/>
      <c r="D15" s="7" t="s">
        <v>28</v>
      </c>
      <c r="E15" s="7" t="s">
        <v>29</v>
      </c>
      <c r="F15" s="7" t="s">
        <v>30</v>
      </c>
    </row>
    <row r="16" spans="1:6" ht="11.1" customHeight="1" x14ac:dyDescent="0.2"/>
  </sheetData>
  <mergeCells count="4">
    <mergeCell ref="B7:C7"/>
    <mergeCell ref="B8:C8"/>
    <mergeCell ref="B14:C14"/>
    <mergeCell ref="B15:C15"/>
  </mergeCells>
  <pageMargins left="0.78740157480314965" right="0.19685039370078741" top="0.19685039370078741" bottom="0.19685039370078741" header="0" footer="0"/>
  <pageSetup paperSize="9" firstPageNumber="119" fitToHeight="0" pageOrder="overThenDown" orientation="portrait" useFirstPageNumber="1"/>
  <headerFooter>
    <oddFooter>&amp;C&amp;"Arial,normal"&amp;8&amp;P</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outlinePr summaryBelow="0" summaryRight="0"/>
    <pageSetUpPr autoPageBreaks="0" fitToPage="1"/>
  </sheetPr>
  <dimension ref="A1:E9"/>
  <sheetViews>
    <sheetView workbookViewId="0"/>
  </sheetViews>
  <sheetFormatPr defaultColWidth="10.5" defaultRowHeight="11.45" customHeight="1" x14ac:dyDescent="0.2"/>
  <cols>
    <col min="1" max="1" width="11.6640625" style="47" customWidth="1"/>
    <col min="2" max="2" width="0.1640625" style="52" customWidth="1"/>
    <col min="3" max="3" width="46.5" style="52" customWidth="1"/>
    <col min="4" max="5" width="28.6640625" style="52" customWidth="1"/>
  </cols>
  <sheetData>
    <row r="1" spans="1:5" s="165" customFormat="1" ht="27" customHeight="1" x14ac:dyDescent="0.2">
      <c r="A1" s="71" t="s">
        <v>659</v>
      </c>
      <c r="B1" s="71"/>
      <c r="C1" s="71"/>
      <c r="D1" s="71"/>
      <c r="E1" s="71"/>
    </row>
    <row r="2" spans="1:5" s="165" customFormat="1" ht="12.95" customHeight="1" x14ac:dyDescent="0.2"/>
    <row r="3" spans="1:5" s="165" customFormat="1" ht="27" customHeight="1" x14ac:dyDescent="0.2">
      <c r="A3" s="61" t="s">
        <v>663</v>
      </c>
      <c r="B3" s="61"/>
      <c r="C3" s="61"/>
      <c r="D3" s="61"/>
      <c r="E3" s="61"/>
    </row>
    <row r="4" spans="1:5" s="166" customFormat="1" ht="12.95" customHeight="1" x14ac:dyDescent="0.2"/>
    <row r="5" spans="1:5" s="166" customFormat="1" ht="12.95" customHeight="1" x14ac:dyDescent="0.2">
      <c r="E5" s="81" t="s">
        <v>664</v>
      </c>
    </row>
    <row r="6" spans="1:5" s="166" customFormat="1" ht="12.95" customHeight="1" x14ac:dyDescent="0.2"/>
    <row r="7" spans="1:5" s="47" customFormat="1" ht="27" customHeight="1" x14ac:dyDescent="0.2">
      <c r="A7" s="51" t="s">
        <v>20</v>
      </c>
      <c r="B7" s="360" t="s">
        <v>21</v>
      </c>
      <c r="C7" s="360"/>
      <c r="D7" s="51" t="s">
        <v>94</v>
      </c>
      <c r="E7" s="51" t="s">
        <v>95</v>
      </c>
    </row>
    <row r="8" spans="1:5" s="47" customFormat="1" ht="12.95" customHeight="1" x14ac:dyDescent="0.2">
      <c r="A8" s="51" t="s">
        <v>26</v>
      </c>
      <c r="B8" s="360" t="s">
        <v>27</v>
      </c>
      <c r="C8" s="360"/>
      <c r="D8" s="51" t="s">
        <v>28</v>
      </c>
      <c r="E8" s="51" t="s">
        <v>29</v>
      </c>
    </row>
    <row r="9" spans="1:5" s="52" customFormat="1" ht="12.95" customHeight="1" x14ac:dyDescent="0.2"/>
  </sheetData>
  <mergeCells count="2">
    <mergeCell ref="B7:C7"/>
    <mergeCell ref="B8:C8"/>
  </mergeCells>
  <pageMargins left="0.78740157480314965" right="0.19685039370078741" top="0.19685039370078741" bottom="0.19685039370078741" header="0" footer="0"/>
  <pageSetup paperSize="9" firstPageNumber="120" fitToHeight="0" pageOrder="overThenDown" orientation="portrait" useFirstPageNumber="1"/>
  <headerFooter>
    <oddFooter>&amp;C&amp;"Arial,normal"&amp;8&amp;P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outlinePr summaryBelow="0" summaryRight="0"/>
    <pageSetUpPr autoPageBreaks="0" fitToPage="1"/>
  </sheetPr>
  <dimension ref="A1:E9"/>
  <sheetViews>
    <sheetView workbookViewId="0"/>
  </sheetViews>
  <sheetFormatPr defaultColWidth="10.5" defaultRowHeight="11.45" customHeight="1" x14ac:dyDescent="0.2"/>
  <cols>
    <col min="1" max="1" width="11.6640625" style="47" customWidth="1"/>
    <col min="2" max="2" width="0.1640625" style="52" customWidth="1"/>
    <col min="3" max="3" width="46.5" style="52" customWidth="1"/>
    <col min="4" max="5" width="28.6640625" style="52" customWidth="1"/>
  </cols>
  <sheetData>
    <row r="1" spans="1:5" s="165" customFormat="1" ht="27" customHeight="1" x14ac:dyDescent="0.2">
      <c r="A1" s="71" t="s">
        <v>659</v>
      </c>
      <c r="B1" s="71"/>
      <c r="C1" s="71"/>
      <c r="D1" s="71"/>
      <c r="E1" s="71"/>
    </row>
    <row r="2" spans="1:5" s="165" customFormat="1" ht="12.95" customHeight="1" x14ac:dyDescent="0.2"/>
    <row r="3" spans="1:5" s="165" customFormat="1" ht="27" customHeight="1" x14ac:dyDescent="0.2">
      <c r="A3" s="61" t="s">
        <v>663</v>
      </c>
      <c r="B3" s="61"/>
      <c r="C3" s="61"/>
      <c r="D3" s="61"/>
      <c r="E3" s="61"/>
    </row>
    <row r="4" spans="1:5" s="166" customFormat="1" ht="12.95" customHeight="1" x14ac:dyDescent="0.2"/>
    <row r="5" spans="1:5" s="166" customFormat="1" ht="12.95" customHeight="1" x14ac:dyDescent="0.2">
      <c r="E5" s="81" t="s">
        <v>664</v>
      </c>
    </row>
    <row r="6" spans="1:5" s="166" customFormat="1" ht="12.95" customHeight="1" x14ac:dyDescent="0.2"/>
    <row r="7" spans="1:5" s="47" customFormat="1" ht="27" customHeight="1" x14ac:dyDescent="0.2">
      <c r="A7" s="51" t="s">
        <v>20</v>
      </c>
      <c r="B7" s="360" t="s">
        <v>21</v>
      </c>
      <c r="C7" s="360"/>
      <c r="D7" s="51" t="s">
        <v>96</v>
      </c>
      <c r="E7" s="51" t="s">
        <v>97</v>
      </c>
    </row>
    <row r="8" spans="1:5" s="47" customFormat="1" ht="12.95" customHeight="1" x14ac:dyDescent="0.2">
      <c r="A8" s="51" t="s">
        <v>26</v>
      </c>
      <c r="B8" s="360" t="s">
        <v>27</v>
      </c>
      <c r="C8" s="360"/>
      <c r="D8" s="51" t="s">
        <v>28</v>
      </c>
      <c r="E8" s="51" t="s">
        <v>29</v>
      </c>
    </row>
    <row r="9" spans="1:5" s="52" customFormat="1" ht="12.95" customHeight="1" x14ac:dyDescent="0.2"/>
  </sheetData>
  <mergeCells count="2">
    <mergeCell ref="B7:C7"/>
    <mergeCell ref="B8:C8"/>
  </mergeCells>
  <pageMargins left="0.78740157480314965" right="0.19685039370078741" top="0.19685039370078741" bottom="0.19685039370078741" header="0" footer="0"/>
  <pageSetup paperSize="9" firstPageNumber="121" fitToHeight="0" pageOrder="overThenDown" orientation="portrait" useFirstPageNumber="1"/>
  <headerFooter>
    <oddFooter>&amp;C&amp;"Arial,normal"&amp;8&amp;P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outlinePr summaryBelow="0" summaryRight="0"/>
    <pageSetUpPr autoPageBreaks="0" fitToPage="1"/>
  </sheetPr>
  <dimension ref="A1:D21"/>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665</v>
      </c>
      <c r="B1" s="61"/>
      <c r="C1" s="61"/>
      <c r="D1" s="61"/>
    </row>
    <row r="2" spans="1:4" s="165" customFormat="1" ht="12.95" customHeight="1" x14ac:dyDescent="0.2"/>
    <row r="3" spans="1:4" s="165" customFormat="1" ht="12.95" customHeight="1" x14ac:dyDescent="0.2">
      <c r="A3" s="61" t="s">
        <v>114</v>
      </c>
      <c r="B3" s="61"/>
      <c r="C3" s="61"/>
      <c r="D3" s="61"/>
    </row>
    <row r="4" spans="1:4" s="166" customFormat="1" ht="12.95" customHeight="1" x14ac:dyDescent="0.2"/>
    <row r="5" spans="1:4" s="166" customFormat="1" ht="12.95" customHeight="1" x14ac:dyDescent="0.2">
      <c r="D5" s="81" t="s">
        <v>666</v>
      </c>
    </row>
    <row r="6" spans="1:4" s="166" customFormat="1" ht="12.95" customHeight="1" x14ac:dyDescent="0.2"/>
    <row r="7" spans="1:4" s="47" customFormat="1" ht="27" customHeight="1" x14ac:dyDescent="0.2">
      <c r="A7" s="51" t="s">
        <v>20</v>
      </c>
      <c r="B7" s="51" t="s">
        <v>21</v>
      </c>
      <c r="C7" s="51" t="s">
        <v>94</v>
      </c>
      <c r="D7" s="51" t="s">
        <v>95</v>
      </c>
    </row>
    <row r="8" spans="1:4" s="47" customFormat="1" ht="12.95" customHeight="1" x14ac:dyDescent="0.2">
      <c r="A8" s="51" t="s">
        <v>26</v>
      </c>
      <c r="B8" s="51" t="s">
        <v>27</v>
      </c>
      <c r="C8" s="51" t="s">
        <v>28</v>
      </c>
      <c r="D8" s="51" t="s">
        <v>29</v>
      </c>
    </row>
    <row r="9" spans="1:4" s="52" customFormat="1" ht="41.1" customHeight="1" x14ac:dyDescent="0.2">
      <c r="A9" s="51" t="s">
        <v>26</v>
      </c>
      <c r="B9" s="68" t="s">
        <v>667</v>
      </c>
      <c r="C9" s="13">
        <v>4182874</v>
      </c>
      <c r="D9" s="13">
        <v>4095779.08</v>
      </c>
    </row>
    <row r="10" spans="1:4" s="52" customFormat="1" ht="12.95" customHeight="1" x14ac:dyDescent="0.2">
      <c r="A10" s="51" t="s">
        <v>27</v>
      </c>
      <c r="B10" s="68" t="s">
        <v>668</v>
      </c>
      <c r="C10" s="13">
        <v>3596200.76</v>
      </c>
      <c r="D10" s="21">
        <v>111973.01</v>
      </c>
    </row>
    <row r="11" spans="1:4" s="52" customFormat="1" ht="12.95" customHeight="1" x14ac:dyDescent="0.2">
      <c r="A11" s="51" t="s">
        <v>28</v>
      </c>
      <c r="B11" s="68" t="s">
        <v>669</v>
      </c>
      <c r="C11" s="21">
        <v>102909.83</v>
      </c>
      <c r="D11" s="21">
        <v>216933.4</v>
      </c>
    </row>
    <row r="12" spans="1:4" s="52" customFormat="1" ht="12.95" customHeight="1" x14ac:dyDescent="0.2">
      <c r="A12" s="51" t="s">
        <v>29</v>
      </c>
      <c r="B12" s="68" t="s">
        <v>670</v>
      </c>
      <c r="C12" s="21">
        <v>957694.56</v>
      </c>
      <c r="D12" s="13">
        <v>4043296.38</v>
      </c>
    </row>
    <row r="13" spans="1:4" s="52" customFormat="1" ht="56.1" customHeight="1" x14ac:dyDescent="0.2">
      <c r="A13" s="51" t="s">
        <v>30</v>
      </c>
      <c r="B13" s="68" t="s">
        <v>671</v>
      </c>
      <c r="C13" s="18">
        <v>0</v>
      </c>
      <c r="D13" s="21">
        <v>124200</v>
      </c>
    </row>
    <row r="14" spans="1:4" ht="27" customHeight="1" x14ac:dyDescent="0.2">
      <c r="A14" s="51" t="s">
        <v>31</v>
      </c>
      <c r="B14" s="68" t="s">
        <v>672</v>
      </c>
      <c r="C14" s="13">
        <v>9864004.4499999993</v>
      </c>
      <c r="D14" s="13">
        <v>12765057.34</v>
      </c>
    </row>
    <row r="15" spans="1:4" ht="12.95" customHeight="1" x14ac:dyDescent="0.2">
      <c r="A15" s="51" t="s">
        <v>42</v>
      </c>
      <c r="B15" s="68" t="s">
        <v>673</v>
      </c>
      <c r="C15" s="21">
        <v>329029.62</v>
      </c>
      <c r="D15" s="13">
        <v>15429192</v>
      </c>
    </row>
    <row r="16" spans="1:4" ht="12.95" customHeight="1" x14ac:dyDescent="0.2">
      <c r="A16" s="51" t="s">
        <v>36</v>
      </c>
      <c r="B16" s="68" t="s">
        <v>674</v>
      </c>
      <c r="C16" s="171">
        <v>10.39</v>
      </c>
      <c r="D16" s="18">
        <v>0</v>
      </c>
    </row>
    <row r="17" spans="1:4" ht="27" customHeight="1" x14ac:dyDescent="0.2">
      <c r="A17" s="51" t="s">
        <v>47</v>
      </c>
      <c r="B17" s="68" t="s">
        <v>675</v>
      </c>
      <c r="C17" s="21">
        <v>704364.44</v>
      </c>
      <c r="D17" s="21">
        <v>691135.51</v>
      </c>
    </row>
    <row r="18" spans="1:4" ht="27" customHeight="1" x14ac:dyDescent="0.2">
      <c r="A18" s="51" t="s">
        <v>39</v>
      </c>
      <c r="B18" s="68" t="s">
        <v>676</v>
      </c>
      <c r="C18" s="21">
        <v>158278.17000000001</v>
      </c>
      <c r="D18" s="18">
        <v>0</v>
      </c>
    </row>
    <row r="19" spans="1:4" ht="12.95" customHeight="1" x14ac:dyDescent="0.2">
      <c r="A19" s="51" t="s">
        <v>41</v>
      </c>
      <c r="B19" s="68" t="s">
        <v>158</v>
      </c>
      <c r="C19" s="13">
        <v>1031185.57</v>
      </c>
      <c r="D19" s="13">
        <v>7037625.04</v>
      </c>
    </row>
    <row r="20" spans="1:4" ht="12.95" customHeight="1" x14ac:dyDescent="0.2">
      <c r="A20" s="51" t="s">
        <v>44</v>
      </c>
      <c r="B20" s="68" t="s">
        <v>141</v>
      </c>
      <c r="C20" s="13">
        <v>20926551.789999999</v>
      </c>
      <c r="D20" s="13">
        <v>44515191.759999998</v>
      </c>
    </row>
    <row r="21" spans="1:4" s="52" customFormat="1" ht="12.95" customHeight="1" x14ac:dyDescent="0.2"/>
  </sheetData>
  <pageMargins left="0.78740157480314965" right="0.19685039370078741" top="0.19685039370078741" bottom="0.19685039370078741" header="0" footer="0"/>
  <pageSetup paperSize="9" firstPageNumber="122" fitToHeight="0" pageOrder="overThenDown" orientation="portrait" useFirstPageNumber="1"/>
  <headerFooter>
    <oddFooter>&amp;C&amp;"Arial,normal"&amp;8&amp;P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outlinePr summaryBelow="0" summaryRight="0"/>
    <pageSetUpPr autoPageBreaks="0" fitToPage="1"/>
  </sheetPr>
  <dimension ref="A1:D21"/>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665</v>
      </c>
      <c r="B1" s="61"/>
      <c r="C1" s="61"/>
      <c r="D1" s="61"/>
    </row>
    <row r="2" spans="1:4" s="165" customFormat="1" ht="12.95" customHeight="1" x14ac:dyDescent="0.2"/>
    <row r="3" spans="1:4" s="165" customFormat="1" ht="12.95" customHeight="1" x14ac:dyDescent="0.2">
      <c r="A3" s="61" t="s">
        <v>114</v>
      </c>
      <c r="B3" s="61"/>
      <c r="C3" s="61"/>
      <c r="D3" s="61"/>
    </row>
    <row r="4" spans="1:4" s="166" customFormat="1" ht="12.95" customHeight="1" x14ac:dyDescent="0.2"/>
    <row r="5" spans="1:4" s="166" customFormat="1" ht="12.95" customHeight="1" x14ac:dyDescent="0.2">
      <c r="D5" s="81" t="s">
        <v>666</v>
      </c>
    </row>
    <row r="6" spans="1:4" s="166" customFormat="1" ht="12.95" customHeight="1" x14ac:dyDescent="0.2"/>
    <row r="7" spans="1:4" s="47" customFormat="1" ht="27" customHeight="1" x14ac:dyDescent="0.2">
      <c r="A7" s="51" t="s">
        <v>20</v>
      </c>
      <c r="B7" s="51" t="s">
        <v>21</v>
      </c>
      <c r="C7" s="51" t="s">
        <v>96</v>
      </c>
      <c r="D7" s="51" t="s">
        <v>97</v>
      </c>
    </row>
    <row r="8" spans="1:4" s="47" customFormat="1" ht="12.95" customHeight="1" x14ac:dyDescent="0.2">
      <c r="A8" s="51" t="s">
        <v>26</v>
      </c>
      <c r="B8" s="51" t="s">
        <v>27</v>
      </c>
      <c r="C8" s="51" t="s">
        <v>28</v>
      </c>
      <c r="D8" s="51" t="s">
        <v>29</v>
      </c>
    </row>
    <row r="9" spans="1:4" s="52" customFormat="1" ht="41.1" customHeight="1" x14ac:dyDescent="0.2">
      <c r="A9" s="51" t="s">
        <v>26</v>
      </c>
      <c r="B9" s="68" t="s">
        <v>667</v>
      </c>
      <c r="C9" s="13">
        <v>2130822.9700000002</v>
      </c>
      <c r="D9" s="13">
        <v>2027792.72</v>
      </c>
    </row>
    <row r="10" spans="1:4" s="52" customFormat="1" ht="12.95" customHeight="1" x14ac:dyDescent="0.2">
      <c r="A10" s="51" t="s">
        <v>27</v>
      </c>
      <c r="B10" s="68" t="s">
        <v>668</v>
      </c>
      <c r="C10" s="13">
        <v>1822047.78</v>
      </c>
      <c r="D10" s="21">
        <v>67617.09</v>
      </c>
    </row>
    <row r="11" spans="1:4" s="52" customFormat="1" ht="12.95" customHeight="1" x14ac:dyDescent="0.2">
      <c r="A11" s="51" t="s">
        <v>28</v>
      </c>
      <c r="B11" s="68" t="s">
        <v>669</v>
      </c>
      <c r="C11" s="21">
        <v>36544.18</v>
      </c>
      <c r="D11" s="21">
        <v>108466.68</v>
      </c>
    </row>
    <row r="12" spans="1:4" s="52" customFormat="1" ht="12.95" customHeight="1" x14ac:dyDescent="0.2">
      <c r="A12" s="51" t="s">
        <v>29</v>
      </c>
      <c r="B12" s="68" t="s">
        <v>670</v>
      </c>
      <c r="C12" s="21">
        <v>488075.34</v>
      </c>
      <c r="D12" s="13">
        <v>2022110.01</v>
      </c>
    </row>
    <row r="13" spans="1:4" s="52" customFormat="1" ht="56.1" customHeight="1" x14ac:dyDescent="0.2">
      <c r="A13" s="51" t="s">
        <v>30</v>
      </c>
      <c r="B13" s="68" t="s">
        <v>671</v>
      </c>
      <c r="C13" s="18">
        <v>0</v>
      </c>
      <c r="D13" s="21">
        <v>124200</v>
      </c>
    </row>
    <row r="14" spans="1:4" ht="27" customHeight="1" x14ac:dyDescent="0.2">
      <c r="A14" s="51" t="s">
        <v>31</v>
      </c>
      <c r="B14" s="68" t="s">
        <v>672</v>
      </c>
      <c r="C14" s="13">
        <v>4457703.32</v>
      </c>
      <c r="D14" s="13">
        <v>6311710.0999999996</v>
      </c>
    </row>
    <row r="15" spans="1:4" ht="12.95" customHeight="1" x14ac:dyDescent="0.2">
      <c r="A15" s="51" t="s">
        <v>42</v>
      </c>
      <c r="B15" s="68" t="s">
        <v>673</v>
      </c>
      <c r="C15" s="21">
        <v>44934.35</v>
      </c>
      <c r="D15" s="21">
        <v>8926</v>
      </c>
    </row>
    <row r="16" spans="1:4" ht="12.95" customHeight="1" x14ac:dyDescent="0.2">
      <c r="A16" s="51" t="s">
        <v>36</v>
      </c>
      <c r="B16" s="68" t="s">
        <v>674</v>
      </c>
      <c r="C16" s="171">
        <v>10.39</v>
      </c>
      <c r="D16" s="18">
        <v>0</v>
      </c>
    </row>
    <row r="17" spans="1:4" ht="27" customHeight="1" x14ac:dyDescent="0.2">
      <c r="A17" s="51" t="s">
        <v>47</v>
      </c>
      <c r="B17" s="68" t="s">
        <v>675</v>
      </c>
      <c r="C17" s="21">
        <v>385876.96</v>
      </c>
      <c r="D17" s="21">
        <v>376533.13</v>
      </c>
    </row>
    <row r="18" spans="1:4" ht="27" customHeight="1" x14ac:dyDescent="0.2">
      <c r="A18" s="51" t="s">
        <v>39</v>
      </c>
      <c r="B18" s="68" t="s">
        <v>676</v>
      </c>
      <c r="C18" s="21">
        <v>88278.17</v>
      </c>
      <c r="D18" s="18">
        <v>0</v>
      </c>
    </row>
    <row r="19" spans="1:4" ht="12.95" customHeight="1" x14ac:dyDescent="0.2">
      <c r="A19" s="51" t="s">
        <v>41</v>
      </c>
      <c r="B19" s="68" t="s">
        <v>158</v>
      </c>
      <c r="C19" s="21">
        <v>514247.82</v>
      </c>
      <c r="D19" s="13">
        <v>3710927.29</v>
      </c>
    </row>
    <row r="20" spans="1:4" ht="12.95" customHeight="1" x14ac:dyDescent="0.2">
      <c r="A20" s="51" t="s">
        <v>44</v>
      </c>
      <c r="B20" s="68" t="s">
        <v>141</v>
      </c>
      <c r="C20" s="13">
        <v>9968541.2799999993</v>
      </c>
      <c r="D20" s="13">
        <v>14758283.02</v>
      </c>
    </row>
    <row r="21" spans="1:4" s="52" customFormat="1" ht="12.95" customHeight="1" x14ac:dyDescent="0.2"/>
  </sheetData>
  <pageMargins left="0.78740157480314965" right="0.19685039370078741" top="0.19685039370078741" bottom="0.19685039370078741" header="0" footer="0"/>
  <pageSetup paperSize="9" firstPageNumber="123" fitToHeight="0" pageOrder="overThenDown" orientation="portrait" useFirstPageNumber="1"/>
  <headerFooter>
    <oddFooter>&amp;C&amp;"Arial,normal"&amp;8&amp;P</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outlinePr summaryBelow="0" summaryRight="0"/>
    <pageSetUpPr autoPageBreaks="0" fitToPage="1"/>
  </sheetPr>
  <dimension ref="A1:D12"/>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677</v>
      </c>
      <c r="B1" s="61"/>
      <c r="C1" s="61"/>
      <c r="D1" s="61"/>
    </row>
    <row r="2" spans="1:4" s="165" customFormat="1" ht="12.95" customHeight="1" x14ac:dyDescent="0.2"/>
    <row r="3" spans="1:4" s="165" customFormat="1" ht="12.95" customHeight="1" x14ac:dyDescent="0.2">
      <c r="A3" s="61" t="s">
        <v>116</v>
      </c>
      <c r="B3" s="61"/>
      <c r="C3" s="61"/>
      <c r="D3" s="61"/>
    </row>
    <row r="4" spans="1:4" s="166" customFormat="1" ht="12.95" customHeight="1" x14ac:dyDescent="0.2"/>
    <row r="5" spans="1:4" s="166" customFormat="1" ht="12.95" customHeight="1" x14ac:dyDescent="0.2">
      <c r="D5" s="81" t="s">
        <v>678</v>
      </c>
    </row>
    <row r="6" spans="1:4" s="166" customFormat="1" ht="12.95" customHeight="1" x14ac:dyDescent="0.2"/>
    <row r="7" spans="1:4" s="47" customFormat="1" ht="27" customHeight="1" x14ac:dyDescent="0.2">
      <c r="A7" s="51" t="s">
        <v>20</v>
      </c>
      <c r="B7" s="51" t="s">
        <v>21</v>
      </c>
      <c r="C7" s="51" t="s">
        <v>94</v>
      </c>
      <c r="D7" s="51" t="s">
        <v>95</v>
      </c>
    </row>
    <row r="8" spans="1:4" s="47" customFormat="1" ht="12.95" customHeight="1" x14ac:dyDescent="0.2">
      <c r="A8" s="51" t="s">
        <v>26</v>
      </c>
      <c r="B8" s="51" t="s">
        <v>27</v>
      </c>
      <c r="C8" s="51" t="s">
        <v>28</v>
      </c>
      <c r="D8" s="51" t="s">
        <v>29</v>
      </c>
    </row>
    <row r="9" spans="1:4" s="52" customFormat="1" ht="27" customHeight="1" x14ac:dyDescent="0.2">
      <c r="A9" s="51" t="s">
        <v>26</v>
      </c>
      <c r="B9" s="68" t="s">
        <v>679</v>
      </c>
      <c r="C9" s="21">
        <v>50895.3</v>
      </c>
      <c r="D9" s="18">
        <v>0</v>
      </c>
    </row>
    <row r="10" spans="1:4" ht="12.95" customHeight="1" x14ac:dyDescent="0.2">
      <c r="A10" s="51" t="s">
        <v>27</v>
      </c>
      <c r="B10" s="68" t="s">
        <v>158</v>
      </c>
      <c r="C10" s="21">
        <v>205074.28</v>
      </c>
      <c r="D10" s="21">
        <v>600599.97</v>
      </c>
    </row>
    <row r="11" spans="1:4" ht="12.95" customHeight="1" x14ac:dyDescent="0.2">
      <c r="A11" s="51" t="s">
        <v>28</v>
      </c>
      <c r="B11" s="68" t="s">
        <v>141</v>
      </c>
      <c r="C11" s="21">
        <v>255969.58</v>
      </c>
      <c r="D11" s="21">
        <v>600599.97</v>
      </c>
    </row>
    <row r="12" spans="1:4" s="52" customFormat="1" ht="12.95" customHeight="1" x14ac:dyDescent="0.2"/>
  </sheetData>
  <pageMargins left="0.78740157480314965" right="0.19685039370078741" top="0.19685039370078741" bottom="0.19685039370078741" header="0" footer="0"/>
  <pageSetup paperSize="9" firstPageNumber="124" fitToHeight="0" pageOrder="overThenDown" orientation="portrait" useFirstPageNumber="1"/>
  <headerFooter>
    <oddFooter>&amp;C&amp;"Arial,normal"&amp;8&amp;P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outlinePr summaryBelow="0" summaryRight="0"/>
    <pageSetUpPr autoPageBreaks="0" fitToPage="1"/>
  </sheetPr>
  <dimension ref="A1:D12"/>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677</v>
      </c>
      <c r="B1" s="61"/>
      <c r="C1" s="61"/>
      <c r="D1" s="61"/>
    </row>
    <row r="2" spans="1:4" s="165" customFormat="1" ht="12.95" customHeight="1" x14ac:dyDescent="0.2"/>
    <row r="3" spans="1:4" s="165" customFormat="1" ht="12.95" customHeight="1" x14ac:dyDescent="0.2">
      <c r="A3" s="61" t="s">
        <v>116</v>
      </c>
      <c r="B3" s="61"/>
      <c r="C3" s="61"/>
      <c r="D3" s="61"/>
    </row>
    <row r="4" spans="1:4" s="166" customFormat="1" ht="12.95" customHeight="1" x14ac:dyDescent="0.2"/>
    <row r="5" spans="1:4" s="166" customFormat="1" ht="12.95" customHeight="1" x14ac:dyDescent="0.2">
      <c r="D5" s="81" t="s">
        <v>678</v>
      </c>
    </row>
    <row r="6" spans="1:4" s="166" customFormat="1" ht="12.95" customHeight="1" x14ac:dyDescent="0.2"/>
    <row r="7" spans="1:4" s="47" customFormat="1" ht="27" customHeight="1" x14ac:dyDescent="0.2">
      <c r="A7" s="51" t="s">
        <v>20</v>
      </c>
      <c r="B7" s="51" t="s">
        <v>21</v>
      </c>
      <c r="C7" s="51" t="s">
        <v>96</v>
      </c>
      <c r="D7" s="51" t="s">
        <v>97</v>
      </c>
    </row>
    <row r="8" spans="1:4" s="47" customFormat="1" ht="12.95" customHeight="1" x14ac:dyDescent="0.2">
      <c r="A8" s="51" t="s">
        <v>26</v>
      </c>
      <c r="B8" s="51" t="s">
        <v>27</v>
      </c>
      <c r="C8" s="51" t="s">
        <v>28</v>
      </c>
      <c r="D8" s="51" t="s">
        <v>29</v>
      </c>
    </row>
    <row r="9" spans="1:4" s="52" customFormat="1" ht="27" customHeight="1" x14ac:dyDescent="0.2">
      <c r="A9" s="51" t="s">
        <v>26</v>
      </c>
      <c r="B9" s="68" t="s">
        <v>679</v>
      </c>
      <c r="C9" s="21">
        <v>50895.3</v>
      </c>
      <c r="D9" s="18">
        <v>0</v>
      </c>
    </row>
    <row r="10" spans="1:4" ht="12.95" customHeight="1" x14ac:dyDescent="0.2">
      <c r="A10" s="51" t="s">
        <v>27</v>
      </c>
      <c r="B10" s="68" t="s">
        <v>158</v>
      </c>
      <c r="C10" s="21">
        <v>105844.78</v>
      </c>
      <c r="D10" s="18">
        <v>0</v>
      </c>
    </row>
    <row r="11" spans="1:4" ht="12.95" customHeight="1" x14ac:dyDescent="0.2">
      <c r="A11" s="51" t="s">
        <v>28</v>
      </c>
      <c r="B11" s="68" t="s">
        <v>141</v>
      </c>
      <c r="C11" s="21">
        <v>156740.07999999999</v>
      </c>
      <c r="D11" s="18">
        <v>0</v>
      </c>
    </row>
    <row r="12" spans="1:4" s="52" customFormat="1" ht="12.95" customHeight="1" x14ac:dyDescent="0.2"/>
  </sheetData>
  <pageMargins left="0.78740157480314965" right="0.19685039370078741" top="0.19685039370078741" bottom="0.19685039370078741" header="0" footer="0"/>
  <pageSetup paperSize="9" firstPageNumber="125" fitToHeight="0" pageOrder="overThenDown" orientation="portrait" useFirstPageNumber="1"/>
  <headerFooter>
    <oddFooter>&amp;C&amp;"Arial,normal"&amp;8&amp;P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outlinePr summaryBelow="0" summaryRight="0"/>
    <pageSetUpPr autoPageBreaks="0" fitToPage="1"/>
  </sheetPr>
  <dimension ref="A1:D11"/>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677</v>
      </c>
      <c r="B1" s="61"/>
      <c r="C1" s="61"/>
      <c r="D1" s="61"/>
    </row>
    <row r="2" spans="1:4" s="165" customFormat="1" ht="12.95" customHeight="1" x14ac:dyDescent="0.2"/>
    <row r="3" spans="1:4" s="165" customFormat="1" ht="12.95" customHeight="1" x14ac:dyDescent="0.2">
      <c r="A3" s="61" t="s">
        <v>118</v>
      </c>
      <c r="B3" s="61"/>
      <c r="C3" s="61"/>
      <c r="D3" s="61"/>
    </row>
    <row r="4" spans="1:4" s="166" customFormat="1" ht="12.95" customHeight="1" x14ac:dyDescent="0.2"/>
    <row r="5" spans="1:4" s="166" customFormat="1" ht="12.95" customHeight="1" x14ac:dyDescent="0.2">
      <c r="D5" s="81" t="s">
        <v>680</v>
      </c>
    </row>
    <row r="6" spans="1:4" s="166" customFormat="1" ht="12.95" customHeight="1" x14ac:dyDescent="0.2"/>
    <row r="7" spans="1:4" s="47" customFormat="1" ht="27" customHeight="1" x14ac:dyDescent="0.2">
      <c r="A7" s="51" t="s">
        <v>20</v>
      </c>
      <c r="B7" s="51" t="s">
        <v>21</v>
      </c>
      <c r="C7" s="51" t="s">
        <v>94</v>
      </c>
      <c r="D7" s="51" t="s">
        <v>95</v>
      </c>
    </row>
    <row r="8" spans="1:4" s="47" customFormat="1" ht="12.95" customHeight="1" x14ac:dyDescent="0.2">
      <c r="A8" s="51" t="s">
        <v>26</v>
      </c>
      <c r="B8" s="51" t="s">
        <v>27</v>
      </c>
      <c r="C8" s="51" t="s">
        <v>28</v>
      </c>
      <c r="D8" s="51" t="s">
        <v>29</v>
      </c>
    </row>
    <row r="9" spans="1:4" s="52" customFormat="1" ht="41.1" customHeight="1" x14ac:dyDescent="0.2">
      <c r="A9" s="51" t="s">
        <v>26</v>
      </c>
      <c r="B9" s="68" t="s">
        <v>681</v>
      </c>
      <c r="C9" s="21">
        <v>438650</v>
      </c>
      <c r="D9" s="18">
        <v>0</v>
      </c>
    </row>
    <row r="10" spans="1:4" s="52" customFormat="1" ht="12.95" customHeight="1" x14ac:dyDescent="0.2">
      <c r="A10" s="51" t="s">
        <v>27</v>
      </c>
      <c r="B10" s="68" t="s">
        <v>141</v>
      </c>
      <c r="C10" s="21">
        <v>438650</v>
      </c>
      <c r="D10" s="18">
        <v>0</v>
      </c>
    </row>
    <row r="11" spans="1:4" s="52" customFormat="1" ht="12.95" customHeight="1" x14ac:dyDescent="0.2"/>
  </sheetData>
  <pageMargins left="0.78740157480314965" right="0.19685039370078741" top="0.19685039370078741" bottom="0.19685039370078741" header="0" footer="0"/>
  <pageSetup paperSize="9" firstPageNumber="126" fitToHeight="0" pageOrder="overThenDown" orientation="portrait" useFirstPageNumber="1"/>
  <headerFooter>
    <oddFooter>&amp;C&amp;"Arial,normal"&amp;8&amp;P</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677</v>
      </c>
      <c r="B1" s="61"/>
      <c r="C1" s="61"/>
      <c r="D1" s="61"/>
    </row>
    <row r="2" spans="1:4" s="165" customFormat="1" ht="12.95" customHeight="1" x14ac:dyDescent="0.2"/>
    <row r="3" spans="1:4" s="165" customFormat="1" ht="12.95" customHeight="1" x14ac:dyDescent="0.2">
      <c r="A3" s="49" t="s">
        <v>118</v>
      </c>
      <c r="B3" s="61"/>
      <c r="C3" s="61"/>
      <c r="D3" s="61"/>
    </row>
    <row r="4" spans="1:4" s="166" customFormat="1" ht="12.95" customHeight="1" x14ac:dyDescent="0.2"/>
    <row r="5" spans="1:4" s="166" customFormat="1" ht="12.95" customHeight="1" x14ac:dyDescent="0.2">
      <c r="D5" s="81" t="s">
        <v>680</v>
      </c>
    </row>
    <row r="6" spans="1:4" s="166" customFormat="1" ht="12.95" customHeight="1" x14ac:dyDescent="0.2"/>
    <row r="7" spans="1:4" s="47" customFormat="1" ht="27" customHeight="1" x14ac:dyDescent="0.2">
      <c r="A7" s="51" t="s">
        <v>20</v>
      </c>
      <c r="B7" s="51" t="s">
        <v>21</v>
      </c>
      <c r="C7" s="51" t="s">
        <v>96</v>
      </c>
      <c r="D7" s="51" t="s">
        <v>97</v>
      </c>
    </row>
    <row r="8" spans="1:4" s="47" customFormat="1" ht="12.95" customHeight="1" x14ac:dyDescent="0.2">
      <c r="A8" s="51" t="s">
        <v>26</v>
      </c>
      <c r="B8" s="51" t="s">
        <v>27</v>
      </c>
      <c r="C8" s="51" t="s">
        <v>28</v>
      </c>
      <c r="D8" s="51" t="s">
        <v>29</v>
      </c>
    </row>
    <row r="9" spans="1:4" s="52" customFormat="1" ht="12.95" customHeight="1" x14ac:dyDescent="0.2"/>
  </sheetData>
  <pageMargins left="0.78740157480314965" right="0.19685039370078741" top="0.19685039370078741" bottom="0.19685039370078741" header="0" footer="0"/>
  <pageSetup paperSize="9" firstPageNumber="127" fitToHeight="0" pageOrder="overThenDown" orientation="portrait" useFirstPageNumber="1"/>
  <headerFooter>
    <oddFooter>&amp;C&amp;"Arial,normal"&amp;8&amp;P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outlinePr summaryBelow="0" summaryRight="0"/>
    <pageSetUpPr autoPageBreaks="0" fitToPage="1"/>
  </sheetPr>
  <dimension ref="A1:D17"/>
  <sheetViews>
    <sheetView workbookViewId="0"/>
  </sheetViews>
  <sheetFormatPr defaultColWidth="10.5" defaultRowHeight="11.45" customHeight="1" x14ac:dyDescent="0.2"/>
  <cols>
    <col min="1" max="1" width="11.6640625" style="47" customWidth="1"/>
    <col min="2" max="2" width="0.1640625" style="46" customWidth="1"/>
    <col min="3" max="3" width="34.83203125" style="46" customWidth="1"/>
    <col min="4" max="4" width="70" style="46" customWidth="1"/>
  </cols>
  <sheetData>
    <row r="1" spans="1:4" ht="12.95" customHeight="1" x14ac:dyDescent="0.2">
      <c r="A1" s="61" t="s">
        <v>682</v>
      </c>
      <c r="B1" s="70"/>
      <c r="C1" s="70"/>
      <c r="D1" s="70"/>
    </row>
    <row r="2" spans="1:4" ht="12.95" customHeight="1" x14ac:dyDescent="0.2"/>
    <row r="3" spans="1:4" ht="12.95" customHeight="1" x14ac:dyDescent="0.2">
      <c r="A3" s="61" t="s">
        <v>683</v>
      </c>
      <c r="B3" s="70"/>
      <c r="C3" s="70"/>
      <c r="D3" s="70"/>
    </row>
    <row r="4" spans="1:4" ht="12.95" customHeight="1" x14ac:dyDescent="0.2"/>
    <row r="5" spans="1:4" ht="12.95" customHeight="1" x14ac:dyDescent="0.2">
      <c r="D5" s="81" t="s">
        <v>684</v>
      </c>
    </row>
    <row r="6" spans="1:4" s="46" customFormat="1" ht="12.95" customHeight="1" x14ac:dyDescent="0.2"/>
    <row r="7" spans="1:4" s="46" customFormat="1" ht="27" customHeight="1" x14ac:dyDescent="0.2">
      <c r="A7" s="51" t="s">
        <v>20</v>
      </c>
      <c r="B7" s="360" t="s">
        <v>21</v>
      </c>
      <c r="C7" s="360"/>
      <c r="D7" s="51" t="s">
        <v>193</v>
      </c>
    </row>
    <row r="8" spans="1:4" s="47" customFormat="1" ht="12.95" customHeight="1" x14ac:dyDescent="0.2">
      <c r="A8" s="51" t="s">
        <v>26</v>
      </c>
      <c r="B8" s="360" t="s">
        <v>27</v>
      </c>
      <c r="C8" s="360"/>
      <c r="D8" s="51" t="s">
        <v>28</v>
      </c>
    </row>
    <row r="9" spans="1:4" s="52" customFormat="1" ht="41.1" customHeight="1" x14ac:dyDescent="0.2">
      <c r="A9" s="53" t="s">
        <v>26</v>
      </c>
      <c r="B9" s="362" t="s">
        <v>685</v>
      </c>
      <c r="C9" s="362"/>
      <c r="D9" s="57" t="s">
        <v>686</v>
      </c>
    </row>
    <row r="10" spans="1:4" s="52" customFormat="1" ht="56.1" customHeight="1" x14ac:dyDescent="0.2">
      <c r="A10" s="53" t="s">
        <v>27</v>
      </c>
      <c r="B10" s="362" t="s">
        <v>687</v>
      </c>
      <c r="C10" s="362"/>
      <c r="D10" s="57" t="s">
        <v>688</v>
      </c>
    </row>
    <row r="11" spans="1:4" s="52" customFormat="1" ht="41.1" customHeight="1" x14ac:dyDescent="0.2">
      <c r="A11" s="53" t="s">
        <v>28</v>
      </c>
      <c r="B11" s="362" t="s">
        <v>689</v>
      </c>
      <c r="C11" s="362"/>
      <c r="D11" s="57" t="s">
        <v>690</v>
      </c>
    </row>
    <row r="12" spans="1:4" s="52" customFormat="1" ht="27" customHeight="1" x14ac:dyDescent="0.2">
      <c r="A12" s="53" t="s">
        <v>29</v>
      </c>
      <c r="B12" s="362" t="s">
        <v>691</v>
      </c>
      <c r="C12" s="362"/>
      <c r="D12" s="57" t="s">
        <v>692</v>
      </c>
    </row>
    <row r="13" spans="1:4" s="52" customFormat="1" ht="155.1" customHeight="1" x14ac:dyDescent="0.2">
      <c r="A13" s="53" t="s">
        <v>30</v>
      </c>
      <c r="B13" s="362" t="s">
        <v>693</v>
      </c>
      <c r="C13" s="362"/>
      <c r="D13" s="57" t="s">
        <v>688</v>
      </c>
    </row>
    <row r="14" spans="1:4" s="52" customFormat="1" ht="56.1" customHeight="1" x14ac:dyDescent="0.2">
      <c r="A14" s="53" t="s">
        <v>31</v>
      </c>
      <c r="B14" s="362" t="s">
        <v>694</v>
      </c>
      <c r="C14" s="362"/>
      <c r="D14" s="57" t="s">
        <v>688</v>
      </c>
    </row>
    <row r="15" spans="1:4" s="52" customFormat="1" ht="84" customHeight="1" x14ac:dyDescent="0.2">
      <c r="A15" s="53" t="s">
        <v>42</v>
      </c>
      <c r="B15" s="362" t="s">
        <v>695</v>
      </c>
      <c r="C15" s="362"/>
      <c r="D15" s="57" t="s">
        <v>688</v>
      </c>
    </row>
    <row r="16" spans="1:4" s="52" customFormat="1" ht="56.1" customHeight="1" x14ac:dyDescent="0.2">
      <c r="A16" s="53" t="s">
        <v>36</v>
      </c>
      <c r="B16" s="362" t="s">
        <v>696</v>
      </c>
      <c r="C16" s="362"/>
      <c r="D16" s="57" t="s">
        <v>692</v>
      </c>
    </row>
    <row r="17" s="46" customFormat="1" ht="12.95" customHeight="1" x14ac:dyDescent="0.2"/>
  </sheetData>
  <mergeCells count="10">
    <mergeCell ref="B12:C12"/>
    <mergeCell ref="B13:C13"/>
    <mergeCell ref="B14:C14"/>
    <mergeCell ref="B15:C15"/>
    <mergeCell ref="B16:C16"/>
    <mergeCell ref="B7:C7"/>
    <mergeCell ref="B8:C8"/>
    <mergeCell ref="B9:C9"/>
    <mergeCell ref="B10:C10"/>
    <mergeCell ref="B11:C11"/>
  </mergeCells>
  <pageMargins left="0.78740157480314965" right="0.19685039370078741" top="0.19685039370078741" bottom="0.19685039370078741" header="0" footer="0"/>
  <pageSetup paperSize="9" firstPageNumber="128" fitToHeight="0" pageOrder="overThenDown" orientation="portrait" useFirstPageNumber="1"/>
  <headerFooter>
    <oddFooter>&amp;C&amp;"Arial,normal"&amp;8&amp;P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D10"/>
  <sheetViews>
    <sheetView workbookViewId="0"/>
  </sheetViews>
  <sheetFormatPr defaultColWidth="10.5" defaultRowHeight="11.45" customHeight="1" x14ac:dyDescent="0.2"/>
  <cols>
    <col min="1" max="1" width="11.6640625" style="47" customWidth="1"/>
    <col min="2" max="2" width="46.6640625" style="46" customWidth="1"/>
    <col min="3" max="4" width="28.6640625" style="46" customWidth="1"/>
  </cols>
  <sheetData>
    <row r="1" spans="1:4" ht="12.95" customHeight="1" x14ac:dyDescent="0.2">
      <c r="A1" s="61" t="s">
        <v>342</v>
      </c>
      <c r="B1" s="70"/>
      <c r="C1" s="70"/>
      <c r="D1" s="70"/>
    </row>
    <row r="2" spans="1:4" ht="12.95" customHeight="1" x14ac:dyDescent="0.2"/>
    <row r="3" spans="1:4" ht="12.95" customHeight="1" x14ac:dyDescent="0.2">
      <c r="A3" s="61" t="s">
        <v>348</v>
      </c>
      <c r="B3" s="70"/>
      <c r="C3" s="70"/>
      <c r="D3" s="70"/>
    </row>
    <row r="4" spans="1:4" ht="12.95" customHeight="1" x14ac:dyDescent="0.2">
      <c r="D4" s="50" t="s">
        <v>349</v>
      </c>
    </row>
    <row r="5" spans="1:4" s="46" customFormat="1" ht="12.95" customHeight="1" x14ac:dyDescent="0.2"/>
    <row r="6" spans="1:4" s="46" customFormat="1" ht="27" customHeight="1" x14ac:dyDescent="0.2">
      <c r="A6" s="51" t="s">
        <v>20</v>
      </c>
      <c r="B6" s="51" t="s">
        <v>21</v>
      </c>
      <c r="C6" s="51" t="s">
        <v>23</v>
      </c>
      <c r="D6" s="51" t="s">
        <v>24</v>
      </c>
    </row>
    <row r="7" spans="1:4" s="47" customFormat="1" ht="12.95" customHeight="1" x14ac:dyDescent="0.2">
      <c r="A7" s="51" t="s">
        <v>26</v>
      </c>
      <c r="B7" s="51" t="s">
        <v>27</v>
      </c>
      <c r="C7" s="51" t="s">
        <v>28</v>
      </c>
      <c r="D7" s="51" t="s">
        <v>29</v>
      </c>
    </row>
    <row r="8" spans="1:4" s="52" customFormat="1" ht="12.95" customHeight="1" x14ac:dyDescent="0.2">
      <c r="A8" s="51" t="s">
        <v>26</v>
      </c>
      <c r="B8" s="68" t="s">
        <v>33</v>
      </c>
      <c r="C8" s="13">
        <v>19997041.989999998</v>
      </c>
      <c r="D8" s="13">
        <v>10962585.720000001</v>
      </c>
    </row>
    <row r="9" spans="1:4" s="1" customFormat="1" ht="12.95" customHeight="1" x14ac:dyDescent="0.2">
      <c r="A9" s="51" t="s">
        <v>27</v>
      </c>
      <c r="B9" s="68" t="s">
        <v>141</v>
      </c>
      <c r="C9" s="13">
        <v>19997041.989999998</v>
      </c>
      <c r="D9" s="13">
        <v>10962585.720000001</v>
      </c>
    </row>
    <row r="10" spans="1:4" s="1" customFormat="1" ht="12.95" customHeight="1" x14ac:dyDescent="0.2"/>
  </sheetData>
  <pageMargins left="0.78740157480314965" right="0.19685039370078741" top="0.19685039370078741" bottom="0.19685039370078741" header="0" footer="0"/>
  <pageSetup paperSize="9" firstPageNumber="24" fitToHeight="0" pageOrder="overThenDown" orientation="portrait" useFirstPageNumber="1"/>
  <headerFooter>
    <oddFooter>&amp;C&amp;"Arial,normal"&amp;8&amp;P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outlinePr summaryBelow="0" summaryRight="0"/>
    <pageSetUpPr autoPageBreaks="0" fitToPage="1"/>
  </sheetPr>
  <dimension ref="A1:F11"/>
  <sheetViews>
    <sheetView workbookViewId="0"/>
  </sheetViews>
  <sheetFormatPr defaultColWidth="10.5" defaultRowHeight="11.45" customHeight="1" x14ac:dyDescent="0.2"/>
  <cols>
    <col min="1" max="1" width="11.6640625" style="1" customWidth="1"/>
    <col min="2" max="2" width="0.1640625" style="1" customWidth="1"/>
    <col min="3" max="3" width="46.5" style="1" customWidth="1"/>
    <col min="4" max="4" width="12.83203125" style="1" customWidth="1"/>
    <col min="5" max="6" width="22.1640625" style="1" customWidth="1"/>
  </cols>
  <sheetData>
    <row r="1" spans="1:6" s="1" customFormat="1" ht="12.95" customHeight="1" x14ac:dyDescent="0.2">
      <c r="A1" s="61" t="s">
        <v>682</v>
      </c>
      <c r="B1" s="61"/>
      <c r="C1" s="61"/>
      <c r="D1" s="61"/>
      <c r="E1" s="61"/>
      <c r="F1" s="61"/>
    </row>
    <row r="2" spans="1:6" s="1" customFormat="1" ht="11.1" customHeight="1" x14ac:dyDescent="0.2"/>
    <row r="3" spans="1:6" s="1" customFormat="1" ht="27" customHeight="1" x14ac:dyDescent="0.2">
      <c r="A3" s="71" t="s">
        <v>697</v>
      </c>
      <c r="B3" s="71"/>
      <c r="C3" s="71"/>
      <c r="D3" s="71"/>
      <c r="E3" s="71"/>
      <c r="F3" s="71"/>
    </row>
    <row r="4" spans="1:6" s="1" customFormat="1" ht="12.95" customHeight="1" x14ac:dyDescent="0.2"/>
    <row r="5" spans="1:6" s="1" customFormat="1" ht="12.95" customHeight="1" x14ac:dyDescent="0.2">
      <c r="F5" s="81" t="s">
        <v>698</v>
      </c>
    </row>
    <row r="6" spans="1:6" s="1" customFormat="1" ht="11.1" customHeight="1" x14ac:dyDescent="0.2"/>
    <row r="7" spans="1:6" s="1" customFormat="1" ht="26.1" customHeight="1" x14ac:dyDescent="0.2">
      <c r="A7" s="7" t="s">
        <v>20</v>
      </c>
      <c r="B7" s="242" t="s">
        <v>21</v>
      </c>
      <c r="C7" s="242"/>
      <c r="D7" s="51" t="s">
        <v>22</v>
      </c>
      <c r="E7" s="7" t="s">
        <v>23</v>
      </c>
      <c r="F7" s="7" t="s">
        <v>24</v>
      </c>
    </row>
    <row r="8" spans="1:6" s="1" customFormat="1" ht="12.95" customHeight="1" x14ac:dyDescent="0.2">
      <c r="A8" s="7" t="s">
        <v>26</v>
      </c>
      <c r="B8" s="242" t="s">
        <v>27</v>
      </c>
      <c r="C8" s="242"/>
      <c r="D8" s="7" t="s">
        <v>28</v>
      </c>
      <c r="E8" s="7" t="s">
        <v>29</v>
      </c>
      <c r="F8" s="7" t="s">
        <v>30</v>
      </c>
    </row>
    <row r="9" spans="1:6" s="1" customFormat="1" ht="27" customHeight="1" x14ac:dyDescent="0.2">
      <c r="A9" s="51" t="s">
        <v>26</v>
      </c>
      <c r="B9" s="251" t="s">
        <v>48</v>
      </c>
      <c r="C9" s="251"/>
      <c r="D9" s="7" t="s">
        <v>49</v>
      </c>
      <c r="E9" s="13">
        <v>7496620.4900000002</v>
      </c>
      <c r="F9" s="13">
        <v>4017103.62</v>
      </c>
    </row>
    <row r="10" spans="1:6" s="1" customFormat="1" ht="41.1" customHeight="1" x14ac:dyDescent="0.2">
      <c r="A10" s="51" t="s">
        <v>27</v>
      </c>
      <c r="B10" s="251" t="s">
        <v>699</v>
      </c>
      <c r="C10" s="251"/>
      <c r="D10" s="7" t="s">
        <v>62</v>
      </c>
      <c r="E10" s="13">
        <v>7521424.3099999996</v>
      </c>
      <c r="F10" s="13">
        <v>4172802.34</v>
      </c>
    </row>
    <row r="11" spans="1:6" s="1" customFormat="1" ht="11.1" customHeight="1" x14ac:dyDescent="0.2"/>
  </sheetData>
  <mergeCells count="4">
    <mergeCell ref="B7:C7"/>
    <mergeCell ref="B8:C8"/>
    <mergeCell ref="B9:C9"/>
    <mergeCell ref="B10:C10"/>
  </mergeCells>
  <pageMargins left="0.78740157480314965" right="0.19685039370078741" top="0.19685039370078741" bottom="0.19685039370078741" header="0" footer="0"/>
  <pageSetup paperSize="9" firstPageNumber="129" fitToHeight="0" pageOrder="overThenDown" orientation="portrait" useFirstPageNumber="1"/>
  <headerFooter>
    <oddFooter>&amp;C&amp;"Arial,normal"&amp;8&amp;P</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outlinePr summaryBelow="0" summaryRight="0"/>
    <pageSetUpPr autoPageBreaks="0" fitToPage="1"/>
  </sheetPr>
  <dimension ref="A1:E14"/>
  <sheetViews>
    <sheetView workbookViewId="0"/>
  </sheetViews>
  <sheetFormatPr defaultColWidth="10.5" defaultRowHeight="11.45" customHeight="1" x14ac:dyDescent="0.2"/>
  <cols>
    <col min="1" max="1" width="11.6640625" style="47" customWidth="1"/>
    <col min="2" max="2" width="0.1640625" style="52" customWidth="1"/>
    <col min="3" max="3" width="46.5" style="52" customWidth="1"/>
    <col min="4" max="5" width="28.6640625" style="47" customWidth="1"/>
  </cols>
  <sheetData>
    <row r="1" spans="1:5" s="119" customFormat="1" ht="12.95" customHeight="1" x14ac:dyDescent="0.2">
      <c r="A1" s="61" t="s">
        <v>682</v>
      </c>
      <c r="B1" s="61"/>
      <c r="C1" s="61"/>
      <c r="D1" s="61"/>
      <c r="E1" s="61"/>
    </row>
    <row r="2" spans="1:5" s="119" customFormat="1" ht="12.95" customHeight="1" x14ac:dyDescent="0.2"/>
    <row r="3" spans="1:5" s="119" customFormat="1" ht="27" customHeight="1" x14ac:dyDescent="0.2">
      <c r="A3" s="61" t="s">
        <v>700</v>
      </c>
      <c r="B3" s="61"/>
      <c r="C3" s="61"/>
      <c r="D3" s="61"/>
      <c r="E3" s="61"/>
    </row>
    <row r="4" spans="1:5" s="117" customFormat="1" ht="12.95" customHeight="1" x14ac:dyDescent="0.2"/>
    <row r="5" spans="1:5" s="117" customFormat="1" ht="12.95" customHeight="1" x14ac:dyDescent="0.2">
      <c r="E5" s="81" t="s">
        <v>701</v>
      </c>
    </row>
    <row r="6" spans="1:5" s="52" customFormat="1" ht="12.95" customHeight="1" x14ac:dyDescent="0.2"/>
    <row r="7" spans="1:5" s="47" customFormat="1" ht="27" customHeight="1" x14ac:dyDescent="0.2">
      <c r="A7" s="51" t="s">
        <v>20</v>
      </c>
      <c r="B7" s="360" t="s">
        <v>21</v>
      </c>
      <c r="C7" s="360"/>
      <c r="D7" s="7" t="s">
        <v>94</v>
      </c>
      <c r="E7" s="7" t="s">
        <v>95</v>
      </c>
    </row>
    <row r="8" spans="1:5" s="47" customFormat="1" ht="12.95" customHeight="1" x14ac:dyDescent="0.2">
      <c r="A8" s="51" t="s">
        <v>26</v>
      </c>
      <c r="B8" s="360" t="s">
        <v>27</v>
      </c>
      <c r="C8" s="360"/>
      <c r="D8" s="51" t="s">
        <v>28</v>
      </c>
      <c r="E8" s="51" t="s">
        <v>29</v>
      </c>
    </row>
    <row r="9" spans="1:5" s="52" customFormat="1" ht="27" customHeight="1" x14ac:dyDescent="0.2">
      <c r="A9" s="51" t="s">
        <v>26</v>
      </c>
      <c r="B9" s="386" t="s">
        <v>702</v>
      </c>
      <c r="C9" s="386"/>
      <c r="D9" s="21">
        <v>230537.89</v>
      </c>
      <c r="E9" s="18">
        <v>0</v>
      </c>
    </row>
    <row r="10" spans="1:5" s="52" customFormat="1" ht="12.95" customHeight="1" x14ac:dyDescent="0.2">
      <c r="A10" s="51" t="s">
        <v>27</v>
      </c>
      <c r="B10" s="387" t="s">
        <v>703</v>
      </c>
      <c r="C10" s="387"/>
      <c r="D10" s="21">
        <v>230537.89</v>
      </c>
      <c r="E10" s="18">
        <v>0</v>
      </c>
    </row>
    <row r="11" spans="1:5" s="52" customFormat="1" ht="27" customHeight="1" x14ac:dyDescent="0.2">
      <c r="A11" s="51" t="s">
        <v>28</v>
      </c>
      <c r="B11" s="386" t="s">
        <v>704</v>
      </c>
      <c r="C11" s="386"/>
      <c r="D11" s="13">
        <v>4279890.79</v>
      </c>
      <c r="E11" s="13">
        <v>3370183.32</v>
      </c>
    </row>
    <row r="12" spans="1:5" s="52" customFormat="1" ht="27" customHeight="1" x14ac:dyDescent="0.2">
      <c r="A12" s="51" t="s">
        <v>29</v>
      </c>
      <c r="B12" s="387" t="s">
        <v>705</v>
      </c>
      <c r="C12" s="387"/>
      <c r="D12" s="13">
        <v>4279890.79</v>
      </c>
      <c r="E12" s="13">
        <v>3370183.32</v>
      </c>
    </row>
    <row r="13" spans="1:5" s="52" customFormat="1" ht="12.95" customHeight="1" x14ac:dyDescent="0.2">
      <c r="A13" s="51" t="s">
        <v>30</v>
      </c>
      <c r="B13" s="386" t="s">
        <v>141</v>
      </c>
      <c r="C13" s="386"/>
      <c r="D13" s="13">
        <v>4510428.68</v>
      </c>
      <c r="E13" s="13">
        <v>3370183.32</v>
      </c>
    </row>
    <row r="14" spans="1:5" s="1" customFormat="1" ht="12.95" customHeight="1" x14ac:dyDescent="0.2"/>
  </sheetData>
  <mergeCells count="7">
    <mergeCell ref="B12:C12"/>
    <mergeCell ref="B13:C13"/>
    <mergeCell ref="B7:C7"/>
    <mergeCell ref="B8:C8"/>
    <mergeCell ref="B9:C9"/>
    <mergeCell ref="B10:C10"/>
    <mergeCell ref="B11:C11"/>
  </mergeCells>
  <pageMargins left="0.78740157480314965" right="0.19685039370078741" top="0.19685039370078741" bottom="0.19685039370078741" header="0" footer="0"/>
  <pageSetup paperSize="9" firstPageNumber="130" fitToHeight="0" pageOrder="overThenDown" orientation="portrait" useFirstPageNumber="1"/>
  <headerFooter>
    <oddFooter>&amp;C&amp;"Arial,normal"&amp;8&amp;P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0.1640625" style="1" customWidth="1"/>
    <col min="3" max="3" width="34.83203125" style="1" customWidth="1"/>
    <col min="4" max="4" width="70" style="1" customWidth="1"/>
  </cols>
  <sheetData>
    <row r="1" spans="1:4" ht="12.95" customHeight="1" x14ac:dyDescent="0.2">
      <c r="A1" s="61" t="s">
        <v>682</v>
      </c>
      <c r="B1" s="61"/>
      <c r="C1" s="61"/>
      <c r="D1" s="61"/>
    </row>
    <row r="2" spans="1:4" ht="12.95" customHeight="1" x14ac:dyDescent="0.2"/>
    <row r="3" spans="1:4" ht="12.95" customHeight="1" x14ac:dyDescent="0.2">
      <c r="A3" s="61" t="s">
        <v>706</v>
      </c>
      <c r="B3" s="61"/>
      <c r="C3" s="61"/>
      <c r="D3" s="61"/>
    </row>
    <row r="4" spans="1:4" ht="12.95" customHeight="1" x14ac:dyDescent="0.2"/>
    <row r="5" spans="1:4" ht="12.95" customHeight="1" x14ac:dyDescent="0.2">
      <c r="D5" s="81" t="s">
        <v>707</v>
      </c>
    </row>
    <row r="6" spans="1:4" ht="12.95" customHeight="1" x14ac:dyDescent="0.2"/>
    <row r="7" spans="1:4" ht="27" customHeight="1" x14ac:dyDescent="0.2">
      <c r="A7" s="7" t="s">
        <v>20</v>
      </c>
      <c r="B7" s="242" t="s">
        <v>21</v>
      </c>
      <c r="C7" s="242"/>
      <c r="D7" s="7" t="s">
        <v>193</v>
      </c>
    </row>
    <row r="8" spans="1:4" ht="12.95" customHeight="1" x14ac:dyDescent="0.2">
      <c r="A8" s="7" t="s">
        <v>26</v>
      </c>
      <c r="B8" s="242" t="s">
        <v>27</v>
      </c>
      <c r="C8" s="242"/>
      <c r="D8" s="7" t="s">
        <v>28</v>
      </c>
    </row>
    <row r="9" spans="1:4" s="1" customFormat="1" ht="11.1" customHeight="1" x14ac:dyDescent="0.2"/>
  </sheetData>
  <mergeCells count="2">
    <mergeCell ref="B7:C7"/>
    <mergeCell ref="B8:C8"/>
  </mergeCells>
  <pageMargins left="0.78740157480314965" right="0.19685039370078741" top="0.19685039370078741" bottom="0.19685039370078741" header="0" footer="0"/>
  <pageSetup paperSize="9" firstPageNumber="131" fitToHeight="0" pageOrder="overThenDown" orientation="portrait" useFirstPageNumber="1"/>
  <headerFooter>
    <oddFooter>&amp;C&amp;"Arial,normal"&amp;8&amp;P</oddFoot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outlinePr summaryBelow="0" summaryRight="0"/>
    <pageSetUpPr autoPageBreaks="0" fitToPage="1"/>
  </sheetPr>
  <dimension ref="A1:E9"/>
  <sheetViews>
    <sheetView workbookViewId="0"/>
  </sheetViews>
  <sheetFormatPr defaultColWidth="10.5" defaultRowHeight="11.45" customHeight="1" x14ac:dyDescent="0.2"/>
  <cols>
    <col min="1" max="1" width="11.6640625" style="1" customWidth="1"/>
    <col min="2" max="2" width="0.1640625" style="1" customWidth="1"/>
    <col min="3" max="3" width="46.5" style="1" customWidth="1"/>
    <col min="4" max="5" width="28.6640625" style="1" customWidth="1"/>
  </cols>
  <sheetData>
    <row r="1" spans="1:5" ht="12.95" customHeight="1" x14ac:dyDescent="0.2">
      <c r="A1" s="61" t="s">
        <v>682</v>
      </c>
      <c r="B1" s="61"/>
      <c r="C1" s="61"/>
      <c r="D1" s="61"/>
      <c r="E1" s="61"/>
    </row>
    <row r="2" spans="1:5" ht="12.95" customHeight="1" x14ac:dyDescent="0.2"/>
    <row r="3" spans="1:5" ht="41.1" customHeight="1" x14ac:dyDescent="0.2">
      <c r="A3" s="61" t="s">
        <v>708</v>
      </c>
      <c r="B3" s="61"/>
      <c r="C3" s="61"/>
      <c r="D3" s="61"/>
      <c r="E3" s="61"/>
    </row>
    <row r="4" spans="1:5" ht="12.95" customHeight="1" x14ac:dyDescent="0.2"/>
    <row r="5" spans="1:5" ht="12.95" customHeight="1" x14ac:dyDescent="0.2">
      <c r="E5" s="81" t="s">
        <v>709</v>
      </c>
    </row>
    <row r="6" spans="1:5" ht="12.95" customHeight="1" x14ac:dyDescent="0.2"/>
    <row r="7" spans="1:5" ht="27" customHeight="1" x14ac:dyDescent="0.2">
      <c r="A7" s="7" t="s">
        <v>20</v>
      </c>
      <c r="B7" s="242" t="s">
        <v>21</v>
      </c>
      <c r="C7" s="242"/>
      <c r="D7" s="51" t="s">
        <v>23</v>
      </c>
      <c r="E7" s="51" t="s">
        <v>24</v>
      </c>
    </row>
    <row r="8" spans="1:5" ht="12.95" customHeight="1" x14ac:dyDescent="0.2">
      <c r="A8" s="7" t="s">
        <v>26</v>
      </c>
      <c r="B8" s="242" t="s">
        <v>27</v>
      </c>
      <c r="C8" s="242"/>
      <c r="D8" s="7" t="s">
        <v>28</v>
      </c>
      <c r="E8" s="7" t="s">
        <v>29</v>
      </c>
    </row>
    <row r="9" spans="1:5" s="1" customFormat="1" ht="11.1" customHeight="1" x14ac:dyDescent="0.2"/>
  </sheetData>
  <mergeCells count="2">
    <mergeCell ref="B7:C7"/>
    <mergeCell ref="B8:C8"/>
  </mergeCells>
  <pageMargins left="0.78740157480314965" right="0.19685039370078741" top="0.19685039370078741" bottom="0.19685039370078741" header="0" footer="0"/>
  <pageSetup paperSize="9" firstPageNumber="132" fitToHeight="0" pageOrder="overThenDown" orientation="portrait" useFirstPageNumber="1"/>
  <headerFooter>
    <oddFooter>&amp;C&amp;"Arial,normal"&amp;8&amp;P</oddFoot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ht="12.95" customHeight="1" x14ac:dyDescent="0.2">
      <c r="A1" s="61" t="s">
        <v>682</v>
      </c>
      <c r="B1" s="61"/>
      <c r="C1" s="61"/>
      <c r="D1" s="61"/>
    </row>
    <row r="2" spans="1:4" ht="12.95" customHeight="1" x14ac:dyDescent="0.2"/>
    <row r="3" spans="1:4" ht="41.1" customHeight="1" x14ac:dyDescent="0.2">
      <c r="A3" s="61" t="s">
        <v>710</v>
      </c>
      <c r="B3" s="61"/>
      <c r="C3" s="61"/>
      <c r="D3" s="61"/>
    </row>
    <row r="4" spans="1:4" ht="12.95" customHeight="1" x14ac:dyDescent="0.2"/>
    <row r="5" spans="1:4" ht="12.95" customHeight="1" x14ac:dyDescent="0.2">
      <c r="D5" s="81" t="s">
        <v>711</v>
      </c>
    </row>
    <row r="6" spans="1:4" ht="12.95" customHeight="1" x14ac:dyDescent="0.2"/>
    <row r="7" spans="1:4" ht="27" customHeight="1" x14ac:dyDescent="0.2">
      <c r="A7" s="7" t="s">
        <v>20</v>
      </c>
      <c r="B7" s="7" t="s">
        <v>21</v>
      </c>
      <c r="C7" s="51" t="s">
        <v>23</v>
      </c>
      <c r="D7" s="51" t="s">
        <v>24</v>
      </c>
    </row>
    <row r="8" spans="1:4" ht="12.95" customHeight="1" x14ac:dyDescent="0.2">
      <c r="A8" s="7" t="s">
        <v>26</v>
      </c>
      <c r="B8" s="7" t="s">
        <v>27</v>
      </c>
      <c r="C8" s="7" t="s">
        <v>28</v>
      </c>
      <c r="D8" s="7" t="s">
        <v>29</v>
      </c>
    </row>
    <row r="9" spans="1:4" s="1" customFormat="1" ht="12.95" customHeight="1" x14ac:dyDescent="0.2"/>
  </sheetData>
  <pageMargins left="0.78740157480314965" right="0.19685039370078741" top="0.19685039370078741" bottom="0.19685039370078741" header="0" footer="0"/>
  <pageSetup paperSize="9" firstPageNumber="133" fitToHeight="0" pageOrder="overThenDown" orientation="portrait" useFirstPageNumber="1"/>
  <headerFooter>
    <oddFooter>&amp;C&amp;"Arial,normal"&amp;8&amp;P</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outlinePr summaryBelow="0" summaryRight="0"/>
    <pageSetUpPr autoPageBreaks="0" fitToPage="1"/>
  </sheetPr>
  <dimension ref="A1:D14"/>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712</v>
      </c>
      <c r="B1" s="61"/>
      <c r="C1" s="61"/>
      <c r="D1" s="61"/>
    </row>
    <row r="2" spans="1:4" s="165" customFormat="1" ht="12.95" customHeight="1" x14ac:dyDescent="0.2"/>
    <row r="3" spans="1:4" s="165" customFormat="1" ht="12.95" customHeight="1" x14ac:dyDescent="0.2">
      <c r="A3" s="61" t="s">
        <v>713</v>
      </c>
      <c r="B3" s="61"/>
      <c r="C3" s="61"/>
      <c r="D3" s="61"/>
    </row>
    <row r="4" spans="1:4" s="166" customFormat="1" ht="12.95" customHeight="1" x14ac:dyDescent="0.2"/>
    <row r="5" spans="1:4" s="166" customFormat="1" ht="12.95" customHeight="1" x14ac:dyDescent="0.2">
      <c r="D5" s="81" t="s">
        <v>714</v>
      </c>
    </row>
    <row r="6" spans="1:4" s="166" customFormat="1" ht="12.95" customHeight="1" x14ac:dyDescent="0.2"/>
    <row r="7" spans="1:4" s="47" customFormat="1" ht="27" customHeight="1" x14ac:dyDescent="0.2">
      <c r="A7" s="51" t="s">
        <v>20</v>
      </c>
      <c r="B7" s="51" t="s">
        <v>21</v>
      </c>
      <c r="C7" s="51" t="s">
        <v>94</v>
      </c>
      <c r="D7" s="51" t="s">
        <v>95</v>
      </c>
    </row>
    <row r="8" spans="1:4" s="47" customFormat="1" ht="12.95" customHeight="1" x14ac:dyDescent="0.2">
      <c r="A8" s="51" t="s">
        <v>26</v>
      </c>
      <c r="B8" s="51" t="s">
        <v>27</v>
      </c>
      <c r="C8" s="51" t="s">
        <v>28</v>
      </c>
      <c r="D8" s="51" t="s">
        <v>29</v>
      </c>
    </row>
    <row r="9" spans="1:4" s="52" customFormat="1" ht="12.95" customHeight="1" x14ac:dyDescent="0.2">
      <c r="A9" s="51" t="s">
        <v>26</v>
      </c>
      <c r="B9" s="68" t="s">
        <v>715</v>
      </c>
      <c r="C9" s="13">
        <v>5421655</v>
      </c>
      <c r="D9" s="13">
        <v>24816380</v>
      </c>
    </row>
    <row r="10" spans="1:4" ht="12.95" customHeight="1" x14ac:dyDescent="0.2">
      <c r="A10" s="51" t="s">
        <v>27</v>
      </c>
      <c r="B10" s="68" t="s">
        <v>158</v>
      </c>
      <c r="C10" s="172">
        <v>-26731750.82</v>
      </c>
      <c r="D10" s="173">
        <v>-1111722.92</v>
      </c>
    </row>
    <row r="11" spans="1:4" ht="12.95" customHeight="1" x14ac:dyDescent="0.2">
      <c r="A11" s="51" t="s">
        <v>28</v>
      </c>
      <c r="B11" s="68" t="s">
        <v>716</v>
      </c>
      <c r="C11" s="174">
        <v>-21310095.82</v>
      </c>
      <c r="D11" s="13">
        <v>23704657.079999998</v>
      </c>
    </row>
    <row r="12" spans="1:4" ht="27" customHeight="1" x14ac:dyDescent="0.2">
      <c r="A12" s="51" t="s">
        <v>29</v>
      </c>
      <c r="B12" s="121" t="s">
        <v>717</v>
      </c>
      <c r="C12" s="13">
        <v>5195373.33</v>
      </c>
      <c r="D12" s="175">
        <v>-2793286.17</v>
      </c>
    </row>
    <row r="13" spans="1:4" ht="27" customHeight="1" x14ac:dyDescent="0.2">
      <c r="A13" s="51" t="s">
        <v>30</v>
      </c>
      <c r="B13" s="121" t="s">
        <v>718</v>
      </c>
      <c r="C13" s="176">
        <v>-26505469.149999999</v>
      </c>
      <c r="D13" s="13">
        <v>26497943.25</v>
      </c>
    </row>
    <row r="14" spans="1:4" s="52" customFormat="1" ht="12.95" customHeight="1" x14ac:dyDescent="0.2"/>
  </sheetData>
  <pageMargins left="0.78740157480314965" right="0.19685039370078741" top="0.19685039370078741" bottom="0.19685039370078741" header="0" footer="0"/>
  <pageSetup paperSize="9" firstPageNumber="134" fitToHeight="0" pageOrder="overThenDown" orientation="portrait" useFirstPageNumber="1"/>
  <headerFooter>
    <oddFooter>&amp;C&amp;"Arial,normal"&amp;8&amp;P</oddFooter>
  </headerFooter>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outlinePr summaryBelow="0" summaryRight="0"/>
    <pageSetUpPr autoPageBreaks="0" fitToPage="1"/>
  </sheetPr>
  <dimension ref="A1:D14"/>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712</v>
      </c>
      <c r="B1" s="61"/>
      <c r="C1" s="61"/>
      <c r="D1" s="61"/>
    </row>
    <row r="2" spans="1:4" s="165" customFormat="1" ht="12.95" customHeight="1" x14ac:dyDescent="0.2"/>
    <row r="3" spans="1:4" s="165" customFormat="1" ht="12.95" customHeight="1" x14ac:dyDescent="0.2">
      <c r="A3" s="61" t="s">
        <v>713</v>
      </c>
      <c r="B3" s="61"/>
      <c r="C3" s="61"/>
      <c r="D3" s="61"/>
    </row>
    <row r="4" spans="1:4" s="166" customFormat="1" ht="12.95" customHeight="1" x14ac:dyDescent="0.2"/>
    <row r="5" spans="1:4" s="166" customFormat="1" ht="12.95" customHeight="1" x14ac:dyDescent="0.2">
      <c r="D5" s="81" t="s">
        <v>714</v>
      </c>
    </row>
    <row r="6" spans="1:4" s="166" customFormat="1" ht="12.95" customHeight="1" x14ac:dyDescent="0.2"/>
    <row r="7" spans="1:4" s="47" customFormat="1" ht="27" customHeight="1" x14ac:dyDescent="0.2">
      <c r="A7" s="51" t="s">
        <v>20</v>
      </c>
      <c r="B7" s="51" t="s">
        <v>21</v>
      </c>
      <c r="C7" s="51" t="s">
        <v>96</v>
      </c>
      <c r="D7" s="51" t="s">
        <v>97</v>
      </c>
    </row>
    <row r="8" spans="1:4" s="47" customFormat="1" ht="12.95" customHeight="1" x14ac:dyDescent="0.2">
      <c r="A8" s="51" t="s">
        <v>26</v>
      </c>
      <c r="B8" s="51" t="s">
        <v>27</v>
      </c>
      <c r="C8" s="51" t="s">
        <v>28</v>
      </c>
      <c r="D8" s="51" t="s">
        <v>29</v>
      </c>
    </row>
    <row r="9" spans="1:4" s="52" customFormat="1" ht="12.95" customHeight="1" x14ac:dyDescent="0.2">
      <c r="A9" s="51" t="s">
        <v>26</v>
      </c>
      <c r="B9" s="68" t="s">
        <v>715</v>
      </c>
      <c r="C9" s="18">
        <v>0</v>
      </c>
      <c r="D9" s="13">
        <v>8739133</v>
      </c>
    </row>
    <row r="10" spans="1:4" ht="12.95" customHeight="1" x14ac:dyDescent="0.2">
      <c r="A10" s="51" t="s">
        <v>27</v>
      </c>
      <c r="B10" s="68" t="s">
        <v>158</v>
      </c>
      <c r="C10" s="177">
        <v>-11468906.449999999</v>
      </c>
      <c r="D10" s="13">
        <v>2484519.5699999998</v>
      </c>
    </row>
    <row r="11" spans="1:4" ht="12.95" customHeight="1" x14ac:dyDescent="0.2">
      <c r="A11" s="51" t="s">
        <v>28</v>
      </c>
      <c r="B11" s="68" t="s">
        <v>716</v>
      </c>
      <c r="C11" s="177">
        <v>-11468906.449999999</v>
      </c>
      <c r="D11" s="13">
        <v>11223652.57</v>
      </c>
    </row>
    <row r="12" spans="1:4" ht="27" customHeight="1" x14ac:dyDescent="0.2">
      <c r="A12" s="51" t="s">
        <v>29</v>
      </c>
      <c r="B12" s="121" t="s">
        <v>717</v>
      </c>
      <c r="C12" s="18">
        <v>0</v>
      </c>
      <c r="D12" s="178">
        <v>-1741076.33</v>
      </c>
    </row>
    <row r="13" spans="1:4" ht="27" customHeight="1" x14ac:dyDescent="0.2">
      <c r="A13" s="51" t="s">
        <v>30</v>
      </c>
      <c r="B13" s="121" t="s">
        <v>718</v>
      </c>
      <c r="C13" s="177">
        <v>-11468906.449999999</v>
      </c>
      <c r="D13" s="13">
        <v>12964728.9</v>
      </c>
    </row>
    <row r="14" spans="1:4" s="52" customFormat="1" ht="12.95" customHeight="1" x14ac:dyDescent="0.2"/>
  </sheetData>
  <pageMargins left="0.78740157480314965" right="0.19685039370078741" top="0.19685039370078741" bottom="0.19685039370078741" header="0" footer="0"/>
  <pageSetup paperSize="9" firstPageNumber="135" fitToHeight="0" pageOrder="overThenDown" orientation="portrait" useFirstPageNumber="1"/>
  <headerFooter>
    <oddFooter>&amp;C&amp;"Arial,normal"&amp;8&amp;P</oddFooter>
  </headerFooter>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outlinePr summaryBelow="0" summaryRight="0"/>
    <pageSetUpPr autoPageBreaks="0" fitToPage="1"/>
  </sheetPr>
  <dimension ref="A1:E17"/>
  <sheetViews>
    <sheetView workbookViewId="0"/>
  </sheetViews>
  <sheetFormatPr defaultColWidth="10.5" defaultRowHeight="11.45" customHeight="1" x14ac:dyDescent="0.2"/>
  <cols>
    <col min="1" max="1" width="11.6640625" style="1" customWidth="1"/>
    <col min="2" max="2" width="0.1640625" style="1" customWidth="1"/>
    <col min="3" max="3" width="46.5" style="1" customWidth="1"/>
    <col min="4" max="5" width="28.6640625" style="1" customWidth="1"/>
  </cols>
  <sheetData>
    <row r="1" spans="1:5" s="1" customFormat="1" ht="12.95" customHeight="1" x14ac:dyDescent="0.2">
      <c r="A1" s="61" t="s">
        <v>712</v>
      </c>
      <c r="B1" s="61"/>
      <c r="C1" s="61"/>
      <c r="D1" s="61"/>
      <c r="E1" s="61"/>
    </row>
    <row r="2" spans="1:5" s="1" customFormat="1" ht="11.1" customHeight="1" x14ac:dyDescent="0.2"/>
    <row r="3" spans="1:5" s="1" customFormat="1" ht="27" customHeight="1" x14ac:dyDescent="0.2">
      <c r="A3" s="71" t="s">
        <v>719</v>
      </c>
      <c r="B3" s="71"/>
      <c r="C3" s="71"/>
      <c r="D3" s="71"/>
      <c r="E3" s="71"/>
    </row>
    <row r="4" spans="1:5" s="1" customFormat="1" ht="11.1" customHeight="1" x14ac:dyDescent="0.2"/>
    <row r="5" spans="1:5" s="1" customFormat="1" ht="12.95" customHeight="1" x14ac:dyDescent="0.2">
      <c r="E5" s="81" t="s">
        <v>720</v>
      </c>
    </row>
    <row r="6" spans="1:5" s="1" customFormat="1" ht="11.1" customHeight="1" x14ac:dyDescent="0.2"/>
    <row r="7" spans="1:5" s="1" customFormat="1" ht="27" customHeight="1" x14ac:dyDescent="0.2">
      <c r="A7" s="7" t="s">
        <v>20</v>
      </c>
      <c r="B7" s="242" t="s">
        <v>21</v>
      </c>
      <c r="C7" s="242"/>
      <c r="D7" s="51" t="s">
        <v>94</v>
      </c>
      <c r="E7" s="51" t="s">
        <v>95</v>
      </c>
    </row>
    <row r="8" spans="1:5" s="1" customFormat="1" ht="12.95" customHeight="1" x14ac:dyDescent="0.2">
      <c r="A8" s="7" t="s">
        <v>26</v>
      </c>
      <c r="B8" s="242" t="s">
        <v>27</v>
      </c>
      <c r="C8" s="242"/>
      <c r="D8" s="7" t="s">
        <v>28</v>
      </c>
      <c r="E8" s="7" t="s">
        <v>29</v>
      </c>
    </row>
    <row r="9" spans="1:5" s="1" customFormat="1" ht="12.95" customHeight="1" x14ac:dyDescent="0.2">
      <c r="A9" s="51" t="s">
        <v>26</v>
      </c>
      <c r="B9" s="251" t="s">
        <v>119</v>
      </c>
      <c r="C9" s="251"/>
      <c r="D9" s="179">
        <v>-119227147.91</v>
      </c>
      <c r="E9" s="13">
        <v>121845535.76000001</v>
      </c>
    </row>
    <row r="10" spans="1:5" s="1" customFormat="1" ht="12.95" customHeight="1" x14ac:dyDescent="0.2">
      <c r="A10" s="51" t="s">
        <v>27</v>
      </c>
      <c r="B10" s="251" t="s">
        <v>721</v>
      </c>
      <c r="C10" s="251"/>
      <c r="D10" s="180">
        <v>-29806786.98</v>
      </c>
      <c r="E10" s="13">
        <v>24369107.149999999</v>
      </c>
    </row>
    <row r="11" spans="1:5" s="1" customFormat="1" ht="56.1" customHeight="1" x14ac:dyDescent="0.2">
      <c r="A11" s="51" t="s">
        <v>28</v>
      </c>
      <c r="B11" s="251" t="s">
        <v>722</v>
      </c>
      <c r="C11" s="251"/>
      <c r="D11" s="181">
        <v>-29727899.16</v>
      </c>
      <c r="E11" s="13">
        <v>3890646.36</v>
      </c>
    </row>
    <row r="12" spans="1:5" s="1" customFormat="1" ht="12.95" customHeight="1" x14ac:dyDescent="0.2">
      <c r="A12" s="51" t="s">
        <v>29</v>
      </c>
      <c r="B12" s="255" t="s">
        <v>723</v>
      </c>
      <c r="C12" s="255"/>
      <c r="D12" s="182">
        <v>-36166667.119999997</v>
      </c>
      <c r="E12" s="183">
        <v>-2781406.59</v>
      </c>
    </row>
    <row r="13" spans="1:5" s="1" customFormat="1" ht="12.95" customHeight="1" x14ac:dyDescent="0.2">
      <c r="A13" s="51" t="s">
        <v>30</v>
      </c>
      <c r="B13" s="255" t="s">
        <v>724</v>
      </c>
      <c r="C13" s="255"/>
      <c r="D13" s="13">
        <v>6438767.96</v>
      </c>
      <c r="E13" s="13">
        <v>6672052.9500000002</v>
      </c>
    </row>
    <row r="14" spans="1:5" s="1" customFormat="1" ht="56.1" customHeight="1" x14ac:dyDescent="0.2">
      <c r="A14" s="51" t="s">
        <v>31</v>
      </c>
      <c r="B14" s="251" t="s">
        <v>725</v>
      </c>
      <c r="C14" s="251"/>
      <c r="D14" s="184">
        <v>-3614436.67</v>
      </c>
      <c r="E14" s="185">
        <v>-80247</v>
      </c>
    </row>
    <row r="15" spans="1:5" s="1" customFormat="1" ht="12.95" customHeight="1" x14ac:dyDescent="0.2">
      <c r="A15" s="51" t="s">
        <v>42</v>
      </c>
      <c r="B15" s="251" t="s">
        <v>158</v>
      </c>
      <c r="C15" s="251"/>
      <c r="D15" s="13">
        <v>36643653.659999996</v>
      </c>
      <c r="E15" s="186">
        <v>-1681563.26</v>
      </c>
    </row>
    <row r="16" spans="1:5" s="1" customFormat="1" ht="27" customHeight="1" x14ac:dyDescent="0.2">
      <c r="A16" s="51" t="s">
        <v>36</v>
      </c>
      <c r="B16" s="251" t="s">
        <v>726</v>
      </c>
      <c r="C16" s="251"/>
      <c r="D16" s="176">
        <v>-26505469.149999999</v>
      </c>
      <c r="E16" s="13">
        <v>26497943.25</v>
      </c>
    </row>
    <row r="17" ht="11.1" customHeight="1" x14ac:dyDescent="0.2"/>
  </sheetData>
  <mergeCells count="10">
    <mergeCell ref="B12:C12"/>
    <mergeCell ref="B13:C13"/>
    <mergeCell ref="B14:C14"/>
    <mergeCell ref="B15:C15"/>
    <mergeCell ref="B16:C16"/>
    <mergeCell ref="B7:C7"/>
    <mergeCell ref="B8:C8"/>
    <mergeCell ref="B9:C9"/>
    <mergeCell ref="B10:C10"/>
    <mergeCell ref="B11:C11"/>
  </mergeCells>
  <pageMargins left="0.78740157480314965" right="0.19685039370078741" top="0.19685039370078741" bottom="0.19685039370078741" header="0" footer="0"/>
  <pageSetup paperSize="9" firstPageNumber="136" fitToHeight="0" pageOrder="overThenDown" orientation="portrait" useFirstPageNumber="1"/>
  <headerFooter>
    <oddFooter>&amp;C&amp;"Arial,normal"&amp;8&amp;P</oddFooter>
  </headerFooter>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outlinePr summaryBelow="0" summaryRight="0"/>
    <pageSetUpPr autoPageBreaks="0" fitToPage="1"/>
  </sheetPr>
  <dimension ref="A1:E17"/>
  <sheetViews>
    <sheetView workbookViewId="0"/>
  </sheetViews>
  <sheetFormatPr defaultColWidth="10.5" defaultRowHeight="11.45" customHeight="1" x14ac:dyDescent="0.2"/>
  <cols>
    <col min="1" max="1" width="11.6640625" style="1" customWidth="1"/>
    <col min="2" max="2" width="0.1640625" style="1" customWidth="1"/>
    <col min="3" max="3" width="46.5" style="1" customWidth="1"/>
    <col min="4" max="5" width="28.6640625" style="1" customWidth="1"/>
  </cols>
  <sheetData>
    <row r="1" spans="1:5" s="1" customFormat="1" ht="12.95" customHeight="1" x14ac:dyDescent="0.2">
      <c r="A1" s="61" t="s">
        <v>712</v>
      </c>
      <c r="B1" s="61"/>
      <c r="C1" s="61"/>
      <c r="D1" s="61"/>
      <c r="E1" s="61"/>
    </row>
    <row r="2" spans="1:5" s="1" customFormat="1" ht="11.1" customHeight="1" x14ac:dyDescent="0.2"/>
    <row r="3" spans="1:5" s="1" customFormat="1" ht="27" customHeight="1" x14ac:dyDescent="0.2">
      <c r="A3" s="71" t="s">
        <v>719</v>
      </c>
      <c r="B3" s="71"/>
      <c r="C3" s="71"/>
      <c r="D3" s="71"/>
      <c r="E3" s="71"/>
    </row>
    <row r="4" spans="1:5" s="1" customFormat="1" ht="11.1" customHeight="1" x14ac:dyDescent="0.2"/>
    <row r="5" spans="1:5" s="1" customFormat="1" ht="12.95" customHeight="1" x14ac:dyDescent="0.2">
      <c r="E5" s="81" t="s">
        <v>720</v>
      </c>
    </row>
    <row r="6" spans="1:5" s="1" customFormat="1" ht="11.1" customHeight="1" x14ac:dyDescent="0.2"/>
    <row r="7" spans="1:5" s="1" customFormat="1" ht="27" customHeight="1" x14ac:dyDescent="0.2">
      <c r="A7" s="7" t="s">
        <v>20</v>
      </c>
      <c r="B7" s="242" t="s">
        <v>21</v>
      </c>
      <c r="C7" s="242"/>
      <c r="D7" s="51" t="s">
        <v>96</v>
      </c>
      <c r="E7" s="51" t="s">
        <v>97</v>
      </c>
    </row>
    <row r="8" spans="1:5" s="1" customFormat="1" ht="12.95" customHeight="1" x14ac:dyDescent="0.2">
      <c r="A8" s="7" t="s">
        <v>26</v>
      </c>
      <c r="B8" s="242" t="s">
        <v>27</v>
      </c>
      <c r="C8" s="242"/>
      <c r="D8" s="7" t="s">
        <v>28</v>
      </c>
      <c r="E8" s="7" t="s">
        <v>29</v>
      </c>
    </row>
    <row r="9" spans="1:5" s="1" customFormat="1" ht="12.95" customHeight="1" x14ac:dyDescent="0.2">
      <c r="A9" s="51" t="s">
        <v>26</v>
      </c>
      <c r="B9" s="251" t="s">
        <v>119</v>
      </c>
      <c r="C9" s="251"/>
      <c r="D9" s="31">
        <v>-33346946.710000001</v>
      </c>
      <c r="E9" s="13">
        <v>60212679.310000002</v>
      </c>
    </row>
    <row r="10" spans="1:5" s="1" customFormat="1" ht="12.95" customHeight="1" x14ac:dyDescent="0.2">
      <c r="A10" s="51" t="s">
        <v>27</v>
      </c>
      <c r="B10" s="251" t="s">
        <v>721</v>
      </c>
      <c r="C10" s="251"/>
      <c r="D10" s="187">
        <v>-8336736.6799999997</v>
      </c>
      <c r="E10" s="13">
        <v>12042535.859999999</v>
      </c>
    </row>
    <row r="11" spans="1:5" s="1" customFormat="1" ht="56.1" customHeight="1" x14ac:dyDescent="0.2">
      <c r="A11" s="51" t="s">
        <v>28</v>
      </c>
      <c r="B11" s="251" t="s">
        <v>722</v>
      </c>
      <c r="C11" s="251"/>
      <c r="D11" s="188">
        <v>-10124236.640000001</v>
      </c>
      <c r="E11" s="13">
        <v>5188449.09</v>
      </c>
    </row>
    <row r="12" spans="1:5" s="1" customFormat="1" ht="12.95" customHeight="1" x14ac:dyDescent="0.2">
      <c r="A12" s="51" t="s">
        <v>29</v>
      </c>
      <c r="B12" s="255" t="s">
        <v>723</v>
      </c>
      <c r="C12" s="255"/>
      <c r="D12" s="189">
        <v>-14788987.439999999</v>
      </c>
      <c r="E12" s="190">
        <v>-196472.66</v>
      </c>
    </row>
    <row r="13" spans="1:5" s="1" customFormat="1" ht="12.95" customHeight="1" x14ac:dyDescent="0.2">
      <c r="A13" s="51" t="s">
        <v>30</v>
      </c>
      <c r="B13" s="255" t="s">
        <v>724</v>
      </c>
      <c r="C13" s="255"/>
      <c r="D13" s="13">
        <v>4664750.8</v>
      </c>
      <c r="E13" s="13">
        <v>5384921.75</v>
      </c>
    </row>
    <row r="14" spans="1:5" s="1" customFormat="1" ht="56.1" customHeight="1" x14ac:dyDescent="0.2">
      <c r="A14" s="51" t="s">
        <v>31</v>
      </c>
      <c r="B14" s="251" t="s">
        <v>725</v>
      </c>
      <c r="C14" s="251"/>
      <c r="D14" s="18">
        <v>0</v>
      </c>
      <c r="E14" s="191">
        <v>-40660.33</v>
      </c>
    </row>
    <row r="15" spans="1:5" s="1" customFormat="1" ht="12.95" customHeight="1" x14ac:dyDescent="0.2">
      <c r="A15" s="51" t="s">
        <v>42</v>
      </c>
      <c r="B15" s="251" t="s">
        <v>158</v>
      </c>
      <c r="C15" s="251"/>
      <c r="D15" s="13">
        <v>6992066.8700000001</v>
      </c>
      <c r="E15" s="192">
        <v>-4225595.72</v>
      </c>
    </row>
    <row r="16" spans="1:5" s="1" customFormat="1" ht="27" customHeight="1" x14ac:dyDescent="0.2">
      <c r="A16" s="51" t="s">
        <v>36</v>
      </c>
      <c r="B16" s="251" t="s">
        <v>726</v>
      </c>
      <c r="C16" s="251"/>
      <c r="D16" s="177">
        <v>-11468906.449999999</v>
      </c>
      <c r="E16" s="13">
        <v>12964728.9</v>
      </c>
    </row>
    <row r="17" s="1" customFormat="1" ht="11.1" customHeight="1" x14ac:dyDescent="0.2"/>
  </sheetData>
  <mergeCells count="10">
    <mergeCell ref="B12:C12"/>
    <mergeCell ref="B13:C13"/>
    <mergeCell ref="B14:C14"/>
    <mergeCell ref="B15:C15"/>
    <mergeCell ref="B16:C16"/>
    <mergeCell ref="B7:C7"/>
    <mergeCell ref="B8:C8"/>
    <mergeCell ref="B9:C9"/>
    <mergeCell ref="B10:C10"/>
    <mergeCell ref="B11:C11"/>
  </mergeCells>
  <pageMargins left="0.78740157480314965" right="0.19685039370078741" top="0.19685039370078741" bottom="0.19685039370078741" header="0" footer="0"/>
  <pageSetup paperSize="9" firstPageNumber="137" fitToHeight="0" pageOrder="overThenDown" orientation="portrait" useFirstPageNumber="1"/>
  <headerFooter>
    <oddFooter>&amp;C&amp;"Arial,normal"&amp;8&amp;P</oddFooter>
  </headerFooter>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outlinePr summaryBelow="0" summaryRight="0"/>
    <pageSetUpPr autoPageBreaks="0" fitToPage="1"/>
  </sheetPr>
  <dimension ref="A1:G71"/>
  <sheetViews>
    <sheetView workbookViewId="0"/>
  </sheetViews>
  <sheetFormatPr defaultColWidth="10.5" defaultRowHeight="11.45" customHeight="1" x14ac:dyDescent="0.2"/>
  <cols>
    <col min="1" max="1" width="11.6640625" style="47" customWidth="1"/>
    <col min="2" max="2" width="0.1640625" style="52" customWidth="1"/>
    <col min="3" max="3" width="46.5" style="52" customWidth="1"/>
    <col min="4" max="7" width="14.33203125" style="52" customWidth="1"/>
  </cols>
  <sheetData>
    <row r="1" spans="1:7" s="52" customFormat="1" ht="12.95" customHeight="1" x14ac:dyDescent="0.2">
      <c r="A1" s="61" t="s">
        <v>712</v>
      </c>
      <c r="B1" s="61"/>
      <c r="C1" s="61"/>
      <c r="D1" s="61"/>
      <c r="E1" s="61"/>
      <c r="F1" s="61"/>
      <c r="G1" s="61"/>
    </row>
    <row r="2" spans="1:7" ht="12.95" customHeight="1" x14ac:dyDescent="0.2">
      <c r="A2" s="140"/>
      <c r="B2" s="120"/>
      <c r="C2" s="120"/>
      <c r="D2" s="120"/>
      <c r="E2" s="120"/>
      <c r="F2" s="120"/>
      <c r="G2" s="120"/>
    </row>
    <row r="3" spans="1:7" ht="12.95" customHeight="1" x14ac:dyDescent="0.2">
      <c r="A3" s="61" t="s">
        <v>727</v>
      </c>
      <c r="B3" s="61"/>
      <c r="C3" s="61"/>
      <c r="D3" s="61"/>
      <c r="E3" s="61"/>
      <c r="F3" s="61"/>
      <c r="G3" s="61"/>
    </row>
    <row r="4" spans="1:7" ht="12.95" customHeight="1" x14ac:dyDescent="0.2">
      <c r="A4" s="164" t="s">
        <v>88</v>
      </c>
      <c r="B4" s="164"/>
      <c r="C4" s="164"/>
      <c r="D4" s="164"/>
      <c r="E4" s="164"/>
      <c r="F4" s="164"/>
      <c r="G4" s="164"/>
    </row>
    <row r="5" spans="1:7" ht="12.95" customHeight="1" x14ac:dyDescent="0.2">
      <c r="A5" s="164" t="s">
        <v>728</v>
      </c>
      <c r="B5" s="164"/>
      <c r="C5" s="164"/>
      <c r="D5" s="164"/>
      <c r="E5" s="164"/>
      <c r="F5" s="164"/>
      <c r="G5" s="164"/>
    </row>
    <row r="6" spans="1:7" ht="12.95" customHeight="1" x14ac:dyDescent="0.2">
      <c r="G6" s="81" t="s">
        <v>729</v>
      </c>
    </row>
    <row r="7" spans="1:7" ht="12.95" customHeight="1" x14ac:dyDescent="0.2"/>
    <row r="8" spans="1:7" s="47" customFormat="1" ht="69.95" customHeight="1" x14ac:dyDescent="0.2">
      <c r="A8" s="51" t="s">
        <v>20</v>
      </c>
      <c r="B8" s="360" t="s">
        <v>21</v>
      </c>
      <c r="C8" s="360"/>
      <c r="D8" s="7" t="s">
        <v>24</v>
      </c>
      <c r="E8" s="51" t="s">
        <v>730</v>
      </c>
      <c r="F8" s="51" t="s">
        <v>731</v>
      </c>
      <c r="G8" s="7" t="s">
        <v>23</v>
      </c>
    </row>
    <row r="9" spans="1:7" s="47" customFormat="1" ht="12.95" customHeight="1" x14ac:dyDescent="0.2">
      <c r="A9" s="51" t="s">
        <v>26</v>
      </c>
      <c r="B9" s="360" t="s">
        <v>27</v>
      </c>
      <c r="C9" s="360"/>
      <c r="D9" s="51" t="s">
        <v>28</v>
      </c>
      <c r="E9" s="51" t="s">
        <v>29</v>
      </c>
      <c r="F9" s="51" t="s">
        <v>30</v>
      </c>
      <c r="G9" s="51" t="s">
        <v>42</v>
      </c>
    </row>
    <row r="10" spans="1:7" s="52" customFormat="1" ht="12.95" customHeight="1" x14ac:dyDescent="0.2">
      <c r="A10" s="360" t="s">
        <v>732</v>
      </c>
      <c r="B10" s="360"/>
      <c r="C10" s="360"/>
      <c r="D10" s="360"/>
      <c r="E10" s="360"/>
      <c r="F10" s="360"/>
      <c r="G10" s="360"/>
    </row>
    <row r="11" spans="1:7" ht="12.95" customHeight="1" x14ac:dyDescent="0.2">
      <c r="A11" s="51" t="s">
        <v>26</v>
      </c>
      <c r="B11" s="386" t="s">
        <v>733</v>
      </c>
      <c r="C11" s="386"/>
      <c r="D11" s="21">
        <v>227776.55</v>
      </c>
      <c r="E11" s="21">
        <v>227776.55</v>
      </c>
      <c r="F11" s="18">
        <v>0</v>
      </c>
      <c r="G11" s="18">
        <v>0</v>
      </c>
    </row>
    <row r="12" spans="1:7" ht="12.95" customHeight="1" x14ac:dyDescent="0.2">
      <c r="A12" s="51" t="s">
        <v>27</v>
      </c>
      <c r="B12" s="386" t="s">
        <v>734</v>
      </c>
      <c r="C12" s="386"/>
      <c r="D12" s="13">
        <v>9297765.4600000009</v>
      </c>
      <c r="E12" s="13">
        <v>6818333.3300000001</v>
      </c>
      <c r="F12" s="18">
        <v>0</v>
      </c>
      <c r="G12" s="13">
        <v>2479432.13</v>
      </c>
    </row>
    <row r="13" spans="1:7" ht="12.95" customHeight="1" x14ac:dyDescent="0.2">
      <c r="A13" s="51" t="s">
        <v>28</v>
      </c>
      <c r="B13" s="386" t="s">
        <v>735</v>
      </c>
      <c r="C13" s="386"/>
      <c r="D13" s="13">
        <v>1111371.06</v>
      </c>
      <c r="E13" s="21">
        <v>98452.25</v>
      </c>
      <c r="F13" s="18">
        <v>0</v>
      </c>
      <c r="G13" s="13">
        <v>1012918.81</v>
      </c>
    </row>
    <row r="14" spans="1:7" ht="12.95" customHeight="1" x14ac:dyDescent="0.2">
      <c r="A14" s="51" t="s">
        <v>29</v>
      </c>
      <c r="B14" s="386" t="s">
        <v>736</v>
      </c>
      <c r="C14" s="386"/>
      <c r="D14" s="18">
        <v>0</v>
      </c>
      <c r="E14" s="193">
        <v>-188539.63</v>
      </c>
      <c r="F14" s="18">
        <v>0</v>
      </c>
      <c r="G14" s="21">
        <v>188539.63</v>
      </c>
    </row>
    <row r="15" spans="1:7" ht="27" customHeight="1" x14ac:dyDescent="0.2">
      <c r="A15" s="51" t="s">
        <v>30</v>
      </c>
      <c r="B15" s="386" t="s">
        <v>737</v>
      </c>
      <c r="C15" s="386"/>
      <c r="D15" s="18">
        <v>0</v>
      </c>
      <c r="E15" s="18">
        <v>0</v>
      </c>
      <c r="F15" s="194">
        <v>-5205035.67</v>
      </c>
      <c r="G15" s="13">
        <v>5205035.67</v>
      </c>
    </row>
    <row r="16" spans="1:7" ht="12.95" customHeight="1" x14ac:dyDescent="0.2">
      <c r="A16" s="51" t="s">
        <v>31</v>
      </c>
      <c r="B16" s="386" t="s">
        <v>738</v>
      </c>
      <c r="C16" s="386"/>
      <c r="D16" s="13">
        <v>10636913.07</v>
      </c>
      <c r="E16" s="13">
        <v>6956022.5</v>
      </c>
      <c r="F16" s="194">
        <v>-5205035.67</v>
      </c>
      <c r="G16" s="13">
        <v>8885926.2400000002</v>
      </c>
    </row>
    <row r="17" spans="1:7" ht="27" customHeight="1" x14ac:dyDescent="0.2">
      <c r="A17" s="51" t="s">
        <v>42</v>
      </c>
      <c r="B17" s="386" t="s">
        <v>739</v>
      </c>
      <c r="C17" s="386"/>
      <c r="D17" s="13">
        <v>27862398.640000001</v>
      </c>
      <c r="E17" s="13">
        <v>27862398.640000001</v>
      </c>
      <c r="F17" s="18">
        <v>0</v>
      </c>
      <c r="G17" s="18">
        <v>0</v>
      </c>
    </row>
    <row r="18" spans="1:7" ht="27" customHeight="1" x14ac:dyDescent="0.2">
      <c r="A18" s="51" t="s">
        <v>36</v>
      </c>
      <c r="B18" s="386" t="s">
        <v>740</v>
      </c>
      <c r="C18" s="386"/>
      <c r="D18" s="13">
        <v>38499311.710000001</v>
      </c>
      <c r="E18" s="13">
        <v>34818421.140000001</v>
      </c>
      <c r="F18" s="194">
        <v>-5205035.67</v>
      </c>
      <c r="G18" s="13">
        <v>8885926.2400000002</v>
      </c>
    </row>
    <row r="19" spans="1:7" ht="12.95" customHeight="1" x14ac:dyDescent="0.2">
      <c r="A19" s="360" t="s">
        <v>741</v>
      </c>
      <c r="B19" s="360"/>
      <c r="C19" s="360"/>
      <c r="D19" s="360"/>
      <c r="E19" s="360"/>
      <c r="F19" s="360"/>
      <c r="G19" s="360"/>
    </row>
    <row r="20" spans="1:7" ht="12.95" customHeight="1" x14ac:dyDescent="0.2">
      <c r="A20" s="51" t="s">
        <v>47</v>
      </c>
      <c r="B20" s="386" t="s">
        <v>733</v>
      </c>
      <c r="C20" s="386"/>
      <c r="D20" s="195">
        <v>-92183.89</v>
      </c>
      <c r="E20" s="195">
        <v>-92183.89</v>
      </c>
      <c r="F20" s="18">
        <v>0</v>
      </c>
      <c r="G20" s="18">
        <v>0</v>
      </c>
    </row>
    <row r="21" spans="1:7" ht="12.95" customHeight="1" x14ac:dyDescent="0.2">
      <c r="A21" s="51" t="s">
        <v>39</v>
      </c>
      <c r="B21" s="386" t="s">
        <v>742</v>
      </c>
      <c r="C21" s="386"/>
      <c r="D21" s="196">
        <v>-193435.91</v>
      </c>
      <c r="E21" s="197">
        <v>-119756.25</v>
      </c>
      <c r="F21" s="18">
        <v>0</v>
      </c>
      <c r="G21" s="198">
        <v>-73679.66</v>
      </c>
    </row>
    <row r="22" spans="1:7" ht="12.95" customHeight="1" x14ac:dyDescent="0.2">
      <c r="A22" s="51" t="s">
        <v>41</v>
      </c>
      <c r="B22" s="386" t="s">
        <v>735</v>
      </c>
      <c r="C22" s="386"/>
      <c r="D22" s="199">
        <v>-4963567.2</v>
      </c>
      <c r="E22" s="200">
        <v>-3099967.25</v>
      </c>
      <c r="F22" s="18">
        <v>0</v>
      </c>
      <c r="G22" s="201">
        <v>-1863599.95</v>
      </c>
    </row>
    <row r="23" spans="1:7" ht="12.95" customHeight="1" x14ac:dyDescent="0.2">
      <c r="A23" s="51" t="s">
        <v>44</v>
      </c>
      <c r="B23" s="386" t="s">
        <v>736</v>
      </c>
      <c r="C23" s="386"/>
      <c r="D23" s="18">
        <v>0</v>
      </c>
      <c r="E23" s="21">
        <v>73747.12</v>
      </c>
      <c r="F23" s="18">
        <v>0</v>
      </c>
      <c r="G23" s="202">
        <v>-73747.12</v>
      </c>
    </row>
    <row r="24" spans="1:7" ht="27" customHeight="1" x14ac:dyDescent="0.2">
      <c r="A24" s="51" t="s">
        <v>55</v>
      </c>
      <c r="B24" s="386" t="s">
        <v>737</v>
      </c>
      <c r="C24" s="386"/>
      <c r="D24" s="18">
        <v>0</v>
      </c>
      <c r="E24" s="21">
        <v>346863.28</v>
      </c>
      <c r="F24" s="21">
        <v>9662.34</v>
      </c>
      <c r="G24" s="203">
        <v>-356525.62</v>
      </c>
    </row>
    <row r="25" spans="1:7" ht="27" customHeight="1" x14ac:dyDescent="0.2">
      <c r="A25" s="51" t="s">
        <v>58</v>
      </c>
      <c r="B25" s="386" t="s">
        <v>743</v>
      </c>
      <c r="C25" s="386"/>
      <c r="D25" s="204">
        <v>-5249187</v>
      </c>
      <c r="E25" s="205">
        <v>-2891296.99</v>
      </c>
      <c r="F25" s="21">
        <v>9662.34</v>
      </c>
      <c r="G25" s="206">
        <v>-2367552.35</v>
      </c>
    </row>
    <row r="26" spans="1:7" ht="27" customHeight="1" x14ac:dyDescent="0.2">
      <c r="A26" s="51" t="s">
        <v>60</v>
      </c>
      <c r="B26" s="386" t="s">
        <v>744</v>
      </c>
      <c r="C26" s="386"/>
      <c r="D26" s="13">
        <v>33250124.710000001</v>
      </c>
      <c r="E26" s="13">
        <v>31927124.149999999</v>
      </c>
      <c r="F26" s="207">
        <v>-5195373.33</v>
      </c>
      <c r="G26" s="13">
        <v>6518373.8899999997</v>
      </c>
    </row>
    <row r="27" spans="1:7" s="1" customFormat="1" ht="27" customHeight="1" x14ac:dyDescent="0.2">
      <c r="A27" s="51" t="s">
        <v>63</v>
      </c>
      <c r="B27" s="386" t="s">
        <v>745</v>
      </c>
      <c r="C27" s="386"/>
      <c r="D27" s="13">
        <v>33250124.710000001</v>
      </c>
      <c r="E27" s="13">
        <v>31927124.149999999</v>
      </c>
      <c r="F27" s="207">
        <v>-5195373.33</v>
      </c>
      <c r="G27" s="13">
        <v>6518373.8899999997</v>
      </c>
    </row>
    <row r="28" spans="1:7" s="52" customFormat="1" ht="12.95" customHeight="1" x14ac:dyDescent="0.2"/>
    <row r="29" spans="1:7" ht="12.95" customHeight="1" x14ac:dyDescent="0.2">
      <c r="A29" s="61" t="s">
        <v>727</v>
      </c>
      <c r="B29" s="61"/>
      <c r="C29" s="61"/>
      <c r="D29" s="61"/>
      <c r="E29" s="61"/>
      <c r="F29" s="61"/>
      <c r="G29" s="61"/>
    </row>
    <row r="30" spans="1:7" ht="12.95" customHeight="1" x14ac:dyDescent="0.2">
      <c r="A30" s="164" t="s">
        <v>88</v>
      </c>
      <c r="B30" s="164"/>
      <c r="C30" s="164"/>
      <c r="D30" s="164"/>
      <c r="E30" s="164"/>
      <c r="F30" s="164"/>
      <c r="G30" s="164"/>
    </row>
    <row r="31" spans="1:7" ht="12.95" customHeight="1" x14ac:dyDescent="0.2">
      <c r="A31" s="164" t="s">
        <v>746</v>
      </c>
      <c r="B31" s="164"/>
      <c r="C31" s="164"/>
      <c r="D31" s="164"/>
      <c r="E31" s="164"/>
      <c r="F31" s="164"/>
      <c r="G31" s="164"/>
    </row>
    <row r="32" spans="1:7" ht="12.95" customHeight="1" x14ac:dyDescent="0.2">
      <c r="G32" s="81" t="s">
        <v>729</v>
      </c>
    </row>
    <row r="33" spans="1:7" ht="12.95" customHeight="1" x14ac:dyDescent="0.2"/>
    <row r="34" spans="1:7" s="47" customFormat="1" ht="69.95" customHeight="1" x14ac:dyDescent="0.2">
      <c r="A34" s="51" t="s">
        <v>20</v>
      </c>
      <c r="B34" s="360" t="s">
        <v>21</v>
      </c>
      <c r="C34" s="360"/>
      <c r="D34" s="7" t="s">
        <v>24</v>
      </c>
      <c r="E34" s="51" t="s">
        <v>730</v>
      </c>
      <c r="F34" s="51" t="s">
        <v>731</v>
      </c>
      <c r="G34" s="7" t="s">
        <v>23</v>
      </c>
    </row>
    <row r="35" spans="1:7" s="47" customFormat="1" ht="12.95" customHeight="1" x14ac:dyDescent="0.2">
      <c r="A35" s="51" t="s">
        <v>26</v>
      </c>
      <c r="B35" s="360" t="s">
        <v>27</v>
      </c>
      <c r="C35" s="360"/>
      <c r="D35" s="51" t="s">
        <v>28</v>
      </c>
      <c r="E35" s="51" t="s">
        <v>29</v>
      </c>
      <c r="F35" s="51" t="s">
        <v>30</v>
      </c>
      <c r="G35" s="51" t="s">
        <v>42</v>
      </c>
    </row>
    <row r="36" spans="1:7" s="52" customFormat="1" ht="12.95" customHeight="1" x14ac:dyDescent="0.2">
      <c r="A36" s="360" t="s">
        <v>732</v>
      </c>
      <c r="B36" s="360"/>
      <c r="C36" s="360"/>
      <c r="D36" s="360"/>
      <c r="E36" s="360"/>
      <c r="F36" s="360"/>
      <c r="G36" s="360"/>
    </row>
    <row r="37" spans="1:7" ht="12.95" customHeight="1" x14ac:dyDescent="0.2">
      <c r="A37" s="360" t="s">
        <v>741</v>
      </c>
      <c r="B37" s="360"/>
      <c r="C37" s="360"/>
      <c r="D37" s="360"/>
      <c r="E37" s="360"/>
      <c r="F37" s="360"/>
      <c r="G37" s="360"/>
    </row>
    <row r="38" spans="1:7" ht="12.95" customHeight="1" x14ac:dyDescent="0.2">
      <c r="A38" s="140"/>
      <c r="B38" s="120"/>
      <c r="C38" s="120"/>
      <c r="D38" s="120"/>
      <c r="E38" s="120"/>
      <c r="F38" s="120"/>
      <c r="G38" s="120"/>
    </row>
    <row r="39" spans="1:7" ht="12.95" customHeight="1" x14ac:dyDescent="0.2">
      <c r="A39" s="61" t="s">
        <v>727</v>
      </c>
      <c r="B39" s="61"/>
      <c r="C39" s="61"/>
      <c r="D39" s="61"/>
      <c r="E39" s="61"/>
      <c r="F39" s="61"/>
      <c r="G39" s="61"/>
    </row>
    <row r="40" spans="1:7" ht="12.95" customHeight="1" x14ac:dyDescent="0.2">
      <c r="A40" s="164" t="s">
        <v>357</v>
      </c>
      <c r="B40" s="164"/>
      <c r="C40" s="164"/>
      <c r="D40" s="164"/>
      <c r="E40" s="164"/>
      <c r="F40" s="164"/>
      <c r="G40" s="164"/>
    </row>
    <row r="41" spans="1:7" ht="12.95" customHeight="1" x14ac:dyDescent="0.2">
      <c r="A41" s="164" t="s">
        <v>728</v>
      </c>
      <c r="B41" s="164"/>
      <c r="C41" s="164"/>
      <c r="D41" s="164"/>
      <c r="E41" s="164"/>
      <c r="F41" s="164"/>
      <c r="G41" s="164"/>
    </row>
    <row r="42" spans="1:7" ht="12.95" customHeight="1" x14ac:dyDescent="0.2">
      <c r="G42" s="81" t="s">
        <v>729</v>
      </c>
    </row>
    <row r="43" spans="1:7" ht="12.95" customHeight="1" x14ac:dyDescent="0.2"/>
    <row r="44" spans="1:7" s="47" customFormat="1" ht="69.95" customHeight="1" x14ac:dyDescent="0.2">
      <c r="A44" s="51" t="s">
        <v>20</v>
      </c>
      <c r="B44" s="360" t="s">
        <v>21</v>
      </c>
      <c r="C44" s="360"/>
      <c r="D44" s="7" t="s">
        <v>25</v>
      </c>
      <c r="E44" s="51" t="s">
        <v>730</v>
      </c>
      <c r="F44" s="51" t="s">
        <v>731</v>
      </c>
      <c r="G44" s="7" t="s">
        <v>747</v>
      </c>
    </row>
    <row r="45" spans="1:7" s="47" customFormat="1" ht="12.95" customHeight="1" x14ac:dyDescent="0.2">
      <c r="A45" s="51" t="s">
        <v>26</v>
      </c>
      <c r="B45" s="360" t="s">
        <v>27</v>
      </c>
      <c r="C45" s="360"/>
      <c r="D45" s="51" t="s">
        <v>28</v>
      </c>
      <c r="E45" s="51" t="s">
        <v>29</v>
      </c>
      <c r="F45" s="51" t="s">
        <v>30</v>
      </c>
      <c r="G45" s="51" t="s">
        <v>42</v>
      </c>
    </row>
    <row r="46" spans="1:7" s="52" customFormat="1" ht="12.95" customHeight="1" x14ac:dyDescent="0.2">
      <c r="A46" s="360" t="s">
        <v>732</v>
      </c>
      <c r="B46" s="360"/>
      <c r="C46" s="360"/>
      <c r="D46" s="360"/>
      <c r="E46" s="360"/>
      <c r="F46" s="360"/>
      <c r="G46" s="360"/>
    </row>
    <row r="47" spans="1:7" ht="12.95" customHeight="1" x14ac:dyDescent="0.2">
      <c r="A47" s="51" t="s">
        <v>26</v>
      </c>
      <c r="B47" s="386" t="s">
        <v>734</v>
      </c>
      <c r="C47" s="386"/>
      <c r="D47" s="13">
        <v>3305035.18</v>
      </c>
      <c r="E47" s="208">
        <v>-1747991.7</v>
      </c>
      <c r="F47" s="18">
        <v>0</v>
      </c>
      <c r="G47" s="13">
        <v>5053026.88</v>
      </c>
    </row>
    <row r="48" spans="1:7" ht="12.95" customHeight="1" x14ac:dyDescent="0.2">
      <c r="A48" s="51" t="s">
        <v>27</v>
      </c>
      <c r="B48" s="386" t="s">
        <v>735</v>
      </c>
      <c r="C48" s="386"/>
      <c r="D48" s="21">
        <v>307398.75</v>
      </c>
      <c r="E48" s="21">
        <v>5572.82</v>
      </c>
      <c r="F48" s="18">
        <v>0</v>
      </c>
      <c r="G48" s="21">
        <v>301825.93</v>
      </c>
    </row>
    <row r="49" spans="1:7" ht="12.95" customHeight="1" x14ac:dyDescent="0.2">
      <c r="A49" s="51" t="s">
        <v>28</v>
      </c>
      <c r="B49" s="386" t="s">
        <v>736</v>
      </c>
      <c r="C49" s="386"/>
      <c r="D49" s="21">
        <v>192136.38</v>
      </c>
      <c r="E49" s="21">
        <v>192136.38</v>
      </c>
      <c r="F49" s="18">
        <v>0</v>
      </c>
      <c r="G49" s="18">
        <v>0</v>
      </c>
    </row>
    <row r="50" spans="1:7" ht="27" customHeight="1" x14ac:dyDescent="0.2">
      <c r="A50" s="51" t="s">
        <v>29</v>
      </c>
      <c r="B50" s="386" t="s">
        <v>737</v>
      </c>
      <c r="C50" s="386"/>
      <c r="D50" s="13">
        <v>3691418.61</v>
      </c>
      <c r="E50" s="13">
        <v>2793286.17</v>
      </c>
      <c r="F50" s="18">
        <v>0</v>
      </c>
      <c r="G50" s="21">
        <v>898132.44</v>
      </c>
    </row>
    <row r="51" spans="1:7" ht="12.95" customHeight="1" x14ac:dyDescent="0.2">
      <c r="A51" s="51" t="s">
        <v>30</v>
      </c>
      <c r="B51" s="386" t="s">
        <v>738</v>
      </c>
      <c r="C51" s="386"/>
      <c r="D51" s="13">
        <v>7495988.9199999999</v>
      </c>
      <c r="E51" s="13">
        <v>1243003.67</v>
      </c>
      <c r="F51" s="18">
        <v>0</v>
      </c>
      <c r="G51" s="13">
        <v>6252985.25</v>
      </c>
    </row>
    <row r="52" spans="1:7" ht="27" customHeight="1" x14ac:dyDescent="0.2">
      <c r="A52" s="51" t="s">
        <v>31</v>
      </c>
      <c r="B52" s="386" t="s">
        <v>740</v>
      </c>
      <c r="C52" s="386"/>
      <c r="D52" s="13">
        <v>7495988.9199999999</v>
      </c>
      <c r="E52" s="13">
        <v>1243003.67</v>
      </c>
      <c r="F52" s="18">
        <v>0</v>
      </c>
      <c r="G52" s="13">
        <v>6252985.25</v>
      </c>
    </row>
    <row r="53" spans="1:7" ht="12.95" customHeight="1" x14ac:dyDescent="0.2">
      <c r="A53" s="360" t="s">
        <v>741</v>
      </c>
      <c r="B53" s="360"/>
      <c r="C53" s="360"/>
      <c r="D53" s="360"/>
      <c r="E53" s="360"/>
      <c r="F53" s="360"/>
      <c r="G53" s="360"/>
    </row>
    <row r="54" spans="1:7" ht="12.95" customHeight="1" x14ac:dyDescent="0.2">
      <c r="A54" s="51" t="s">
        <v>42</v>
      </c>
      <c r="B54" s="386" t="s">
        <v>748</v>
      </c>
      <c r="C54" s="386"/>
      <c r="D54" s="209">
        <v>-83.4</v>
      </c>
      <c r="E54" s="18">
        <v>0</v>
      </c>
      <c r="F54" s="18">
        <v>0</v>
      </c>
      <c r="G54" s="209">
        <v>-83.4</v>
      </c>
    </row>
    <row r="55" spans="1:7" ht="12.95" customHeight="1" x14ac:dyDescent="0.2">
      <c r="A55" s="51" t="s">
        <v>36</v>
      </c>
      <c r="B55" s="386" t="s">
        <v>742</v>
      </c>
      <c r="C55" s="386"/>
      <c r="D55" s="210">
        <v>-73129.210000000006</v>
      </c>
      <c r="E55" s="211">
        <v>-7263.64</v>
      </c>
      <c r="F55" s="18">
        <v>0</v>
      </c>
      <c r="G55" s="212">
        <v>-65865.570000000007</v>
      </c>
    </row>
    <row r="56" spans="1:7" ht="12.95" customHeight="1" x14ac:dyDescent="0.2">
      <c r="A56" s="51" t="s">
        <v>47</v>
      </c>
      <c r="B56" s="386" t="s">
        <v>735</v>
      </c>
      <c r="C56" s="386"/>
      <c r="D56" s="213">
        <v>-352930.67</v>
      </c>
      <c r="E56" s="214">
        <v>-48434.400000000001</v>
      </c>
      <c r="F56" s="18">
        <v>0</v>
      </c>
      <c r="G56" s="215">
        <v>-304496.27</v>
      </c>
    </row>
    <row r="57" spans="1:7" ht="27" customHeight="1" x14ac:dyDescent="0.2">
      <c r="A57" s="51" t="s">
        <v>39</v>
      </c>
      <c r="B57" s="386" t="s">
        <v>737</v>
      </c>
      <c r="C57" s="386"/>
      <c r="D57" s="216">
        <v>-261623.03</v>
      </c>
      <c r="E57" s="217">
        <v>-75582.710000000006</v>
      </c>
      <c r="F57" s="18">
        <v>0</v>
      </c>
      <c r="G57" s="218">
        <v>-186040.32000000001</v>
      </c>
    </row>
    <row r="58" spans="1:7" ht="27" customHeight="1" x14ac:dyDescent="0.2">
      <c r="A58" s="51" t="s">
        <v>41</v>
      </c>
      <c r="B58" s="386" t="s">
        <v>743</v>
      </c>
      <c r="C58" s="386"/>
      <c r="D58" s="219">
        <v>-687766.31</v>
      </c>
      <c r="E58" s="220">
        <v>-131280.75</v>
      </c>
      <c r="F58" s="18">
        <v>0</v>
      </c>
      <c r="G58" s="221">
        <v>-556485.56000000006</v>
      </c>
    </row>
    <row r="59" spans="1:7" ht="27" customHeight="1" x14ac:dyDescent="0.2">
      <c r="A59" s="51" t="s">
        <v>44</v>
      </c>
      <c r="B59" s="386" t="s">
        <v>744</v>
      </c>
      <c r="C59" s="386"/>
      <c r="D59" s="13">
        <v>6808222.6100000003</v>
      </c>
      <c r="E59" s="13">
        <v>1111722.92</v>
      </c>
      <c r="F59" s="18">
        <v>0</v>
      </c>
      <c r="G59" s="13">
        <v>5696499.6900000004</v>
      </c>
    </row>
    <row r="60" spans="1:7" s="1" customFormat="1" ht="27" customHeight="1" x14ac:dyDescent="0.2">
      <c r="A60" s="51" t="s">
        <v>55</v>
      </c>
      <c r="B60" s="386" t="s">
        <v>745</v>
      </c>
      <c r="C60" s="386"/>
      <c r="D60" s="13">
        <v>6808222.6100000003</v>
      </c>
      <c r="E60" s="13">
        <v>1111722.92</v>
      </c>
      <c r="F60" s="18">
        <v>0</v>
      </c>
      <c r="G60" s="13">
        <v>5696499.6900000004</v>
      </c>
    </row>
    <row r="61" spans="1:7" s="52" customFormat="1" ht="12.95" customHeight="1" x14ac:dyDescent="0.2"/>
    <row r="62" spans="1:7" ht="12.95" customHeight="1" x14ac:dyDescent="0.2">
      <c r="A62" s="61" t="s">
        <v>727</v>
      </c>
      <c r="B62" s="61"/>
      <c r="C62" s="61"/>
      <c r="D62" s="61"/>
      <c r="E62" s="61"/>
      <c r="F62" s="61"/>
      <c r="G62" s="61"/>
    </row>
    <row r="63" spans="1:7" ht="12.95" customHeight="1" x14ac:dyDescent="0.2">
      <c r="A63" s="164" t="s">
        <v>357</v>
      </c>
      <c r="B63" s="164"/>
      <c r="C63" s="164"/>
      <c r="D63" s="164"/>
      <c r="E63" s="164"/>
      <c r="F63" s="164"/>
      <c r="G63" s="164"/>
    </row>
    <row r="64" spans="1:7" ht="12.95" customHeight="1" x14ac:dyDescent="0.2">
      <c r="A64" s="164" t="s">
        <v>746</v>
      </c>
      <c r="B64" s="164"/>
      <c r="C64" s="164"/>
      <c r="D64" s="164"/>
      <c r="E64" s="164"/>
      <c r="F64" s="164"/>
      <c r="G64" s="164"/>
    </row>
    <row r="65" spans="1:7" ht="12.95" customHeight="1" x14ac:dyDescent="0.2">
      <c r="G65" s="81" t="s">
        <v>729</v>
      </c>
    </row>
    <row r="66" spans="1:7" ht="12.95" customHeight="1" x14ac:dyDescent="0.2"/>
    <row r="67" spans="1:7" s="47" customFormat="1" ht="69.95" customHeight="1" x14ac:dyDescent="0.2">
      <c r="A67" s="51" t="s">
        <v>20</v>
      </c>
      <c r="B67" s="360" t="s">
        <v>21</v>
      </c>
      <c r="C67" s="360"/>
      <c r="D67" s="7" t="s">
        <v>25</v>
      </c>
      <c r="E67" s="51" t="s">
        <v>730</v>
      </c>
      <c r="F67" s="51" t="s">
        <v>731</v>
      </c>
      <c r="G67" s="7" t="s">
        <v>747</v>
      </c>
    </row>
    <row r="68" spans="1:7" s="47" customFormat="1" ht="12.95" customHeight="1" x14ac:dyDescent="0.2">
      <c r="A68" s="51" t="s">
        <v>26</v>
      </c>
      <c r="B68" s="360" t="s">
        <v>27</v>
      </c>
      <c r="C68" s="360"/>
      <c r="D68" s="51" t="s">
        <v>28</v>
      </c>
      <c r="E68" s="51" t="s">
        <v>29</v>
      </c>
      <c r="F68" s="51" t="s">
        <v>30</v>
      </c>
      <c r="G68" s="51" t="s">
        <v>42</v>
      </c>
    </row>
    <row r="69" spans="1:7" s="52" customFormat="1" ht="12.95" customHeight="1" x14ac:dyDescent="0.2">
      <c r="A69" s="360" t="s">
        <v>732</v>
      </c>
      <c r="B69" s="360"/>
      <c r="C69" s="360"/>
      <c r="D69" s="360"/>
      <c r="E69" s="360"/>
      <c r="F69" s="360"/>
      <c r="G69" s="360"/>
    </row>
    <row r="70" spans="1:7" ht="12.95" customHeight="1" x14ac:dyDescent="0.2">
      <c r="A70" s="360" t="s">
        <v>741</v>
      </c>
      <c r="B70" s="360"/>
      <c r="C70" s="360"/>
      <c r="D70" s="360"/>
      <c r="E70" s="360"/>
      <c r="F70" s="360"/>
      <c r="G70" s="360"/>
    </row>
    <row r="71" spans="1:7" s="1" customFormat="1" ht="12.95" customHeight="1" x14ac:dyDescent="0.2"/>
  </sheetData>
  <mergeCells count="45">
    <mergeCell ref="B60:C60"/>
    <mergeCell ref="B67:C67"/>
    <mergeCell ref="B68:C68"/>
    <mergeCell ref="A69:G69"/>
    <mergeCell ref="A70:G70"/>
    <mergeCell ref="B55:C55"/>
    <mergeCell ref="B56:C56"/>
    <mergeCell ref="B57:C57"/>
    <mergeCell ref="B58:C58"/>
    <mergeCell ref="B59:C59"/>
    <mergeCell ref="B50:C50"/>
    <mergeCell ref="B51:C51"/>
    <mergeCell ref="B52:C52"/>
    <mergeCell ref="A53:G53"/>
    <mergeCell ref="B54:C54"/>
    <mergeCell ref="B45:C45"/>
    <mergeCell ref="A46:G46"/>
    <mergeCell ref="B47:C47"/>
    <mergeCell ref="B48:C48"/>
    <mergeCell ref="B49:C49"/>
    <mergeCell ref="B34:C34"/>
    <mergeCell ref="B35:C35"/>
    <mergeCell ref="A36:G36"/>
    <mergeCell ref="A37:G37"/>
    <mergeCell ref="B44:C44"/>
    <mergeCell ref="B23:C23"/>
    <mergeCell ref="B24:C24"/>
    <mergeCell ref="B25:C25"/>
    <mergeCell ref="B26:C26"/>
    <mergeCell ref="B27:C27"/>
    <mergeCell ref="B18:C18"/>
    <mergeCell ref="A19:G19"/>
    <mergeCell ref="B20:C20"/>
    <mergeCell ref="B21:C21"/>
    <mergeCell ref="B22:C22"/>
    <mergeCell ref="B13:C13"/>
    <mergeCell ref="B14:C14"/>
    <mergeCell ref="B15:C15"/>
    <mergeCell ref="B16:C16"/>
    <mergeCell ref="B17:C17"/>
    <mergeCell ref="B8:C8"/>
    <mergeCell ref="B9:C9"/>
    <mergeCell ref="A10:G10"/>
    <mergeCell ref="B11:C11"/>
    <mergeCell ref="B12:C12"/>
  </mergeCells>
  <pageMargins left="0.78740157480314965" right="0.19685039370078741" top="0.19685039370078741" bottom="0.19685039370078741" header="0" footer="0"/>
  <pageSetup paperSize="9" firstPageNumber="138" fitToHeight="0" pageOrder="overThenDown" orientation="portrait" useFirstPageNumber="1"/>
  <headerFooter>
    <oddFooter>&amp;C&amp;"Arial,normal"&amp;8&amp;P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G18"/>
  <sheetViews>
    <sheetView workbookViewId="0"/>
  </sheetViews>
  <sheetFormatPr defaultColWidth="10.5" defaultRowHeight="11.45" customHeight="1" x14ac:dyDescent="0.2"/>
  <cols>
    <col min="1" max="1" width="11.6640625" style="62" customWidth="1"/>
    <col min="2" max="2" width="29.1640625" style="62" customWidth="1"/>
    <col min="3" max="7" width="25.83203125" style="62" customWidth="1"/>
  </cols>
  <sheetData>
    <row r="1" spans="1:7" s="62" customFormat="1" ht="12.95" customHeight="1" x14ac:dyDescent="0.2">
      <c r="A1" s="71" t="s">
        <v>342</v>
      </c>
      <c r="B1" s="71"/>
      <c r="C1" s="71"/>
      <c r="D1" s="71"/>
      <c r="E1" s="71"/>
      <c r="F1" s="71"/>
      <c r="G1" s="71"/>
    </row>
    <row r="2" spans="1:7" s="62" customFormat="1" ht="12.95" customHeight="1" x14ac:dyDescent="0.2"/>
    <row r="3" spans="1:7" s="62" customFormat="1" ht="12.95" customHeight="1" x14ac:dyDescent="0.2">
      <c r="A3" s="71" t="s">
        <v>350</v>
      </c>
      <c r="B3" s="71"/>
      <c r="C3" s="71"/>
      <c r="D3" s="71"/>
      <c r="E3" s="71"/>
      <c r="F3" s="71"/>
      <c r="G3" s="71"/>
    </row>
    <row r="4" spans="1:7" ht="12.95" customHeight="1" x14ac:dyDescent="0.2">
      <c r="A4" s="72" t="s">
        <v>88</v>
      </c>
      <c r="B4" s="72"/>
      <c r="C4" s="72"/>
      <c r="D4" s="72"/>
      <c r="E4" s="72"/>
      <c r="F4" s="72"/>
      <c r="G4" s="72"/>
    </row>
    <row r="5" spans="1:7" s="62" customFormat="1" ht="12.95" customHeight="1" x14ac:dyDescent="0.2">
      <c r="G5" s="73" t="s">
        <v>351</v>
      </c>
    </row>
    <row r="6" spans="1:7" s="62" customFormat="1" ht="12.95" customHeight="1" x14ac:dyDescent="0.2"/>
    <row r="7" spans="1:7" s="46" customFormat="1" ht="99.95" customHeight="1" x14ac:dyDescent="0.2">
      <c r="A7" s="363" t="s">
        <v>20</v>
      </c>
      <c r="B7" s="363" t="s">
        <v>21</v>
      </c>
      <c r="C7" s="363" t="s">
        <v>352</v>
      </c>
      <c r="D7" s="242" t="s">
        <v>353</v>
      </c>
      <c r="E7" s="242"/>
      <c r="F7" s="363" t="s">
        <v>354</v>
      </c>
      <c r="G7" s="363" t="s">
        <v>141</v>
      </c>
    </row>
    <row r="8" spans="1:7" s="46" customFormat="1" ht="168" customHeight="1" x14ac:dyDescent="0.2">
      <c r="A8" s="364"/>
      <c r="B8" s="364"/>
      <c r="C8" s="364"/>
      <c r="D8" s="34" t="s">
        <v>355</v>
      </c>
      <c r="E8" s="34" t="s">
        <v>356</v>
      </c>
      <c r="F8" s="364"/>
      <c r="G8" s="364"/>
    </row>
    <row r="9" spans="1:7" s="62" customFormat="1" ht="12.95" customHeight="1" x14ac:dyDescent="0.2">
      <c r="A9" s="7" t="s">
        <v>26</v>
      </c>
      <c r="B9" s="7" t="s">
        <v>27</v>
      </c>
      <c r="C9" s="7" t="s">
        <v>28</v>
      </c>
      <c r="D9" s="7" t="s">
        <v>29</v>
      </c>
      <c r="E9" s="7" t="s">
        <v>30</v>
      </c>
      <c r="F9" s="7" t="s">
        <v>31</v>
      </c>
      <c r="G9" s="7" t="s">
        <v>42</v>
      </c>
    </row>
    <row r="10" spans="1:7" s="62" customFormat="1" ht="12.95" customHeight="1" x14ac:dyDescent="0.2"/>
    <row r="11" spans="1:7" s="62" customFormat="1" ht="12.95" customHeight="1" x14ac:dyDescent="0.2">
      <c r="A11" s="71" t="s">
        <v>350</v>
      </c>
      <c r="B11" s="71"/>
      <c r="C11" s="71"/>
      <c r="D11" s="71"/>
      <c r="E11" s="71"/>
      <c r="F11" s="71"/>
      <c r="G11" s="71"/>
    </row>
    <row r="12" spans="1:7" ht="12.95" customHeight="1" x14ac:dyDescent="0.2">
      <c r="A12" s="76" t="s">
        <v>357</v>
      </c>
      <c r="B12" s="76"/>
      <c r="C12" s="76"/>
      <c r="D12" s="76"/>
      <c r="E12" s="76"/>
      <c r="F12" s="76"/>
      <c r="G12" s="76"/>
    </row>
    <row r="13" spans="1:7" s="62" customFormat="1" ht="12.95" customHeight="1" x14ac:dyDescent="0.2">
      <c r="G13" s="73" t="s">
        <v>351</v>
      </c>
    </row>
    <row r="14" spans="1:7" s="62" customFormat="1" ht="12.95" customHeight="1" x14ac:dyDescent="0.2"/>
    <row r="15" spans="1:7" s="46" customFormat="1" ht="99.95" customHeight="1" x14ac:dyDescent="0.2">
      <c r="A15" s="363" t="s">
        <v>20</v>
      </c>
      <c r="B15" s="363" t="s">
        <v>21</v>
      </c>
      <c r="C15" s="363" t="s">
        <v>352</v>
      </c>
      <c r="D15" s="242" t="s">
        <v>353</v>
      </c>
      <c r="E15" s="242"/>
      <c r="F15" s="363" t="s">
        <v>354</v>
      </c>
      <c r="G15" s="363" t="s">
        <v>141</v>
      </c>
    </row>
    <row r="16" spans="1:7" s="46" customFormat="1" ht="168" customHeight="1" x14ac:dyDescent="0.2">
      <c r="A16" s="364"/>
      <c r="B16" s="364"/>
      <c r="C16" s="364"/>
      <c r="D16" s="34" t="s">
        <v>355</v>
      </c>
      <c r="E16" s="34" t="s">
        <v>356</v>
      </c>
      <c r="F16" s="364"/>
      <c r="G16" s="364"/>
    </row>
    <row r="17" spans="1:7" s="62" customFormat="1" ht="12.95" customHeight="1" x14ac:dyDescent="0.2">
      <c r="A17" s="7" t="s">
        <v>26</v>
      </c>
      <c r="B17" s="7" t="s">
        <v>27</v>
      </c>
      <c r="C17" s="7" t="s">
        <v>28</v>
      </c>
      <c r="D17" s="7" t="s">
        <v>29</v>
      </c>
      <c r="E17" s="7" t="s">
        <v>30</v>
      </c>
      <c r="F17" s="7" t="s">
        <v>31</v>
      </c>
      <c r="G17" s="7" t="s">
        <v>42</v>
      </c>
    </row>
    <row r="18" spans="1:7" s="62" customFormat="1" ht="12.95" customHeight="1" x14ac:dyDescent="0.2"/>
  </sheetData>
  <mergeCells count="12">
    <mergeCell ref="G7:G8"/>
    <mergeCell ref="A15:A16"/>
    <mergeCell ref="B15:B16"/>
    <mergeCell ref="C15:C16"/>
    <mergeCell ref="D15:E15"/>
    <mergeCell ref="F15:F16"/>
    <mergeCell ref="G15:G16"/>
    <mergeCell ref="A7:A8"/>
    <mergeCell ref="B7:B8"/>
    <mergeCell ref="C7:C8"/>
    <mergeCell ref="D7:E7"/>
    <mergeCell ref="F7:F8"/>
  </mergeCells>
  <pageMargins left="0.78740157480314965" right="0.19685039370078741" top="0.19685039370078741" bottom="0.19685039370078741" header="0" footer="0"/>
  <pageSetup paperSize="9" firstPageNumber="25" fitToHeight="0" pageOrder="overThenDown" orientation="landscape" useFirstPageNumber="1"/>
  <headerFooter>
    <oddFooter>&amp;C&amp;"Arial,normal"&amp;8&amp;P</oddFooter>
  </headerFooter>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outlinePr summaryBelow="0" summaryRight="0"/>
    <pageSetUpPr autoPageBreaks="0" fitToPage="1"/>
  </sheetPr>
  <dimension ref="A1:F10"/>
  <sheetViews>
    <sheetView workbookViewId="0"/>
  </sheetViews>
  <sheetFormatPr defaultColWidth="10.5" defaultRowHeight="11.45" customHeight="1" x14ac:dyDescent="0.2"/>
  <cols>
    <col min="1" max="1" width="11.6640625" style="1" customWidth="1"/>
    <col min="2" max="2" width="46.6640625" style="1" customWidth="1"/>
    <col min="3" max="6" width="14.33203125" style="1" customWidth="1"/>
  </cols>
  <sheetData>
    <row r="1" spans="1:6" s="1" customFormat="1" ht="12.95" customHeight="1" x14ac:dyDescent="0.2">
      <c r="A1" s="71" t="s">
        <v>749</v>
      </c>
      <c r="B1" s="71"/>
      <c r="C1" s="71"/>
      <c r="D1" s="71"/>
      <c r="E1" s="71"/>
      <c r="F1" s="71"/>
    </row>
    <row r="2" spans="1:6" s="1" customFormat="1" ht="11.1" customHeight="1" x14ac:dyDescent="0.2"/>
    <row r="3" spans="1:6" s="1" customFormat="1" ht="12.95" customHeight="1" x14ac:dyDescent="0.2">
      <c r="A3" s="71" t="s">
        <v>750</v>
      </c>
      <c r="B3" s="71"/>
      <c r="C3" s="71"/>
      <c r="D3" s="71"/>
      <c r="E3" s="71"/>
      <c r="F3" s="71"/>
    </row>
    <row r="4" spans="1:6" s="1" customFormat="1" ht="12.95" customHeight="1" x14ac:dyDescent="0.2"/>
    <row r="5" spans="1:6" s="1" customFormat="1" ht="12.95" customHeight="1" x14ac:dyDescent="0.2">
      <c r="F5" s="81" t="s">
        <v>751</v>
      </c>
    </row>
    <row r="6" spans="1:6" s="1" customFormat="1" ht="11.1" customHeight="1" x14ac:dyDescent="0.2"/>
    <row r="7" spans="1:6" s="1" customFormat="1" ht="27" customHeight="1" x14ac:dyDescent="0.2">
      <c r="A7" s="104" t="s">
        <v>20</v>
      </c>
      <c r="B7" s="104" t="s">
        <v>21</v>
      </c>
      <c r="C7" s="360" t="s">
        <v>94</v>
      </c>
      <c r="D7" s="360"/>
      <c r="E7" s="360" t="s">
        <v>95</v>
      </c>
      <c r="F7" s="360"/>
    </row>
    <row r="8" spans="1:6" s="1" customFormat="1" ht="56.1" customHeight="1" x14ac:dyDescent="0.2">
      <c r="A8" s="74"/>
      <c r="B8" s="74"/>
      <c r="C8" s="7" t="s">
        <v>752</v>
      </c>
      <c r="D8" s="7" t="s">
        <v>753</v>
      </c>
      <c r="E8" s="7" t="s">
        <v>752</v>
      </c>
      <c r="F8" s="7" t="s">
        <v>753</v>
      </c>
    </row>
    <row r="9" spans="1:6" s="1" customFormat="1" ht="12.95" customHeight="1" x14ac:dyDescent="0.2">
      <c r="A9" s="7" t="s">
        <v>26</v>
      </c>
      <c r="B9" s="7" t="s">
        <v>27</v>
      </c>
      <c r="C9" s="7" t="s">
        <v>28</v>
      </c>
      <c r="D9" s="7" t="s">
        <v>29</v>
      </c>
      <c r="E9" s="7" t="s">
        <v>30</v>
      </c>
      <c r="F9" s="7" t="s">
        <v>31</v>
      </c>
    </row>
    <row r="10" spans="1:6" s="1" customFormat="1" ht="11.1" customHeight="1" x14ac:dyDescent="0.2"/>
  </sheetData>
  <mergeCells count="2">
    <mergeCell ref="C7:D7"/>
    <mergeCell ref="E7:F7"/>
  </mergeCells>
  <pageMargins left="0.78740157480314965" right="0.19685039370078741" top="0.19685039370078741" bottom="0.19685039370078741" header="0" footer="0"/>
  <pageSetup paperSize="9" firstPageNumber="140" fitToHeight="0" pageOrder="overThenDown" orientation="portrait" useFirstPageNumber="1"/>
  <headerFooter>
    <oddFooter>&amp;C&amp;"Arial,normal"&amp;8&amp;P</oddFooter>
  </headerFooter>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12.95" customHeight="1" x14ac:dyDescent="0.2">
      <c r="A1" s="71" t="s">
        <v>754</v>
      </c>
      <c r="B1" s="71"/>
      <c r="C1" s="71"/>
      <c r="D1" s="71"/>
    </row>
    <row r="2" spans="1:4" s="1" customFormat="1" ht="11.1" customHeight="1" x14ac:dyDescent="0.2"/>
    <row r="3" spans="1:4" s="1" customFormat="1" ht="12.95" customHeight="1" x14ac:dyDescent="0.2">
      <c r="A3" s="71" t="s">
        <v>755</v>
      </c>
      <c r="B3" s="71"/>
      <c r="C3" s="71"/>
      <c r="D3" s="71"/>
    </row>
    <row r="4" spans="1:4" s="1" customFormat="1" ht="12.95" customHeight="1" x14ac:dyDescent="0.2"/>
    <row r="5" spans="1:4" s="1" customFormat="1" ht="12.95" customHeight="1" x14ac:dyDescent="0.2">
      <c r="D5" s="81" t="s">
        <v>756</v>
      </c>
    </row>
    <row r="6" spans="1:4" s="1" customFormat="1" ht="11.1" customHeight="1" x14ac:dyDescent="0.2"/>
    <row r="7" spans="1:4" s="1" customFormat="1" ht="27" customHeight="1" x14ac:dyDescent="0.2">
      <c r="A7" s="7" t="s">
        <v>20</v>
      </c>
      <c r="B7" s="7" t="s">
        <v>21</v>
      </c>
      <c r="C7" s="7" t="s">
        <v>94</v>
      </c>
      <c r="D7" s="7" t="s">
        <v>95</v>
      </c>
    </row>
    <row r="8" spans="1:4" s="1" customFormat="1" ht="12.95" customHeight="1" x14ac:dyDescent="0.2">
      <c r="A8" s="7" t="s">
        <v>26</v>
      </c>
      <c r="B8" s="7" t="s">
        <v>27</v>
      </c>
      <c r="C8" s="7" t="s">
        <v>28</v>
      </c>
      <c r="D8" s="7" t="s">
        <v>29</v>
      </c>
    </row>
    <row r="9" spans="1:4" s="1" customFormat="1" ht="11.1" customHeight="1" x14ac:dyDescent="0.2"/>
  </sheetData>
  <pageMargins left="0.78740157480314965" right="0.19685039370078741" top="0.19685039370078741" bottom="0.19685039370078741" header="0" footer="0"/>
  <pageSetup paperSize="9" firstPageNumber="141" fitToHeight="0" pageOrder="overThenDown" orientation="portrait" useFirstPageNumber="1"/>
  <headerFooter>
    <oddFooter>&amp;C&amp;"Arial,normal"&amp;8&amp;P</oddFooter>
  </headerFooter>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12.95" customHeight="1" x14ac:dyDescent="0.2">
      <c r="A1" s="71" t="s">
        <v>754</v>
      </c>
      <c r="B1" s="71"/>
      <c r="C1" s="71"/>
      <c r="D1" s="71"/>
    </row>
    <row r="2" spans="1:4" s="1" customFormat="1" ht="11.1" customHeight="1" x14ac:dyDescent="0.2"/>
    <row r="3" spans="1:4" s="1" customFormat="1" ht="27" customHeight="1" x14ac:dyDescent="0.2">
      <c r="A3" s="71" t="s">
        <v>757</v>
      </c>
      <c r="B3" s="71"/>
      <c r="C3" s="71"/>
      <c r="D3" s="71"/>
    </row>
    <row r="4" spans="1:4" s="1" customFormat="1" ht="12.95" customHeight="1" x14ac:dyDescent="0.2"/>
    <row r="5" spans="1:4" s="1" customFormat="1" ht="12.95" customHeight="1" x14ac:dyDescent="0.2">
      <c r="D5" s="81" t="s">
        <v>758</v>
      </c>
    </row>
    <row r="6" spans="1:4" s="1" customFormat="1" ht="11.1" customHeight="1" x14ac:dyDescent="0.2"/>
    <row r="7" spans="1:4" s="1" customFormat="1" ht="27" customHeight="1" x14ac:dyDescent="0.2">
      <c r="A7" s="7" t="s">
        <v>20</v>
      </c>
      <c r="B7" s="7" t="s">
        <v>21</v>
      </c>
      <c r="C7" s="7" t="s">
        <v>94</v>
      </c>
      <c r="D7" s="7" t="s">
        <v>95</v>
      </c>
    </row>
    <row r="8" spans="1:4" s="1" customFormat="1" ht="12.95" customHeight="1" x14ac:dyDescent="0.2">
      <c r="A8" s="7" t="s">
        <v>26</v>
      </c>
      <c r="B8" s="7" t="s">
        <v>27</v>
      </c>
      <c r="C8" s="7" t="s">
        <v>28</v>
      </c>
      <c r="D8" s="7" t="s">
        <v>29</v>
      </c>
    </row>
    <row r="9" spans="1:4" s="1" customFormat="1" ht="11.1" customHeight="1" x14ac:dyDescent="0.2"/>
  </sheetData>
  <pageMargins left="0.78740157480314965" right="0.19685039370078741" top="0.19685039370078741" bottom="0.19685039370078741" header="0" footer="0"/>
  <pageSetup paperSize="9" firstPageNumber="142" fitToHeight="0" pageOrder="overThenDown" orientation="portrait" useFirstPageNumber="1"/>
  <headerFooter>
    <oddFooter>&amp;C&amp;"Arial,normal"&amp;8&amp;P</oddFooter>
  </headerFooter>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12.95" customHeight="1" x14ac:dyDescent="0.2">
      <c r="A1" s="71" t="s">
        <v>754</v>
      </c>
      <c r="B1" s="71"/>
      <c r="C1" s="71"/>
      <c r="D1" s="71"/>
    </row>
    <row r="2" spans="1:4" s="1" customFormat="1" ht="11.1" customHeight="1" x14ac:dyDescent="0.2"/>
    <row r="3" spans="1:4" s="1" customFormat="1" ht="12.95" customHeight="1" x14ac:dyDescent="0.2">
      <c r="A3" s="71" t="s">
        <v>759</v>
      </c>
      <c r="B3" s="71"/>
      <c r="C3" s="71"/>
      <c r="D3" s="71"/>
    </row>
    <row r="4" spans="1:4" s="1" customFormat="1" ht="12.95" customHeight="1" x14ac:dyDescent="0.2"/>
    <row r="5" spans="1:4" s="1" customFormat="1" ht="12.95" customHeight="1" x14ac:dyDescent="0.2">
      <c r="D5" s="81" t="s">
        <v>760</v>
      </c>
    </row>
    <row r="6" spans="1:4" s="1" customFormat="1" ht="11.1" customHeight="1" x14ac:dyDescent="0.2"/>
    <row r="7" spans="1:4" s="1" customFormat="1" ht="27" customHeight="1" x14ac:dyDescent="0.2">
      <c r="A7" s="7" t="s">
        <v>20</v>
      </c>
      <c r="B7" s="7" t="s">
        <v>21</v>
      </c>
      <c r="C7" s="7" t="s">
        <v>94</v>
      </c>
      <c r="D7" s="7" t="s">
        <v>95</v>
      </c>
    </row>
    <row r="8" spans="1:4" s="1" customFormat="1" ht="12.95" customHeight="1" x14ac:dyDescent="0.2">
      <c r="A8" s="7" t="s">
        <v>26</v>
      </c>
      <c r="B8" s="7" t="s">
        <v>27</v>
      </c>
      <c r="C8" s="7" t="s">
        <v>29</v>
      </c>
      <c r="D8" s="7" t="s">
        <v>30</v>
      </c>
    </row>
    <row r="9" spans="1:4" s="1" customFormat="1" ht="11.1" customHeight="1" x14ac:dyDescent="0.2"/>
  </sheetData>
  <pageMargins left="0.78740157480314965" right="0.19685039370078741" top="0.19685039370078741" bottom="0.19685039370078741" header="0" footer="0"/>
  <pageSetup paperSize="9" firstPageNumber="143" fitToHeight="0" pageOrder="overThenDown" orientation="portrait" useFirstPageNumber="1"/>
  <headerFooter>
    <oddFooter>&amp;C&amp;"Arial,normal"&amp;8&amp;P</oddFooter>
  </headerFooter>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outlinePr summaryBelow="0" summaryRight="0"/>
    <pageSetUpPr autoPageBreaks="0" fitToPage="1"/>
  </sheetPr>
  <dimension ref="A1:F10"/>
  <sheetViews>
    <sheetView workbookViewId="0"/>
  </sheetViews>
  <sheetFormatPr defaultColWidth="10.5" defaultRowHeight="11.45" customHeight="1" x14ac:dyDescent="0.2"/>
  <cols>
    <col min="1" max="1" width="11.6640625" style="1" customWidth="1"/>
    <col min="2" max="2" width="46.6640625" style="1" customWidth="1"/>
    <col min="3" max="6" width="14.33203125" style="1" customWidth="1"/>
  </cols>
  <sheetData>
    <row r="1" spans="1:6" s="1" customFormat="1" ht="12.95" customHeight="1" x14ac:dyDescent="0.2">
      <c r="A1" s="71" t="s">
        <v>761</v>
      </c>
      <c r="B1" s="71"/>
      <c r="C1" s="71"/>
      <c r="D1" s="71"/>
      <c r="E1" s="71"/>
      <c r="F1" s="71"/>
    </row>
    <row r="2" spans="1:6" s="1" customFormat="1" ht="11.1" customHeight="1" x14ac:dyDescent="0.2"/>
    <row r="3" spans="1:6" s="1" customFormat="1" ht="12.95" customHeight="1" x14ac:dyDescent="0.2">
      <c r="A3" s="71" t="s">
        <v>762</v>
      </c>
      <c r="B3" s="71"/>
      <c r="C3" s="71"/>
      <c r="D3" s="71"/>
      <c r="E3" s="71"/>
      <c r="F3" s="71"/>
    </row>
    <row r="4" spans="1:6" s="1" customFormat="1" ht="12.95" customHeight="1" x14ac:dyDescent="0.2"/>
    <row r="5" spans="1:6" s="1" customFormat="1" ht="12.95" customHeight="1" x14ac:dyDescent="0.2">
      <c r="F5" s="81" t="s">
        <v>763</v>
      </c>
    </row>
    <row r="6" spans="1:6" s="1" customFormat="1" ht="11.1" customHeight="1" x14ac:dyDescent="0.2"/>
    <row r="7" spans="1:6" s="1" customFormat="1" ht="12.95" customHeight="1" x14ac:dyDescent="0.2">
      <c r="A7" s="104" t="s">
        <v>764</v>
      </c>
      <c r="B7" s="222" t="s">
        <v>21</v>
      </c>
      <c r="C7" s="242" t="s">
        <v>23</v>
      </c>
      <c r="D7" s="242"/>
      <c r="E7" s="242" t="s">
        <v>24</v>
      </c>
      <c r="F7" s="242"/>
    </row>
    <row r="8" spans="1:6" s="1" customFormat="1" ht="12.95" customHeight="1" x14ac:dyDescent="0.2">
      <c r="A8" s="115" t="s">
        <v>765</v>
      </c>
      <c r="B8" s="223"/>
      <c r="C8" s="7" t="s">
        <v>766</v>
      </c>
      <c r="D8" s="7" t="s">
        <v>767</v>
      </c>
      <c r="E8" s="7" t="s">
        <v>766</v>
      </c>
      <c r="F8" s="7" t="s">
        <v>767</v>
      </c>
    </row>
    <row r="9" spans="1:6" s="1" customFormat="1" ht="12.95" customHeight="1" x14ac:dyDescent="0.2">
      <c r="A9" s="7" t="s">
        <v>26</v>
      </c>
      <c r="B9" s="7" t="s">
        <v>27</v>
      </c>
      <c r="C9" s="7" t="s">
        <v>28</v>
      </c>
      <c r="D9" s="7" t="s">
        <v>29</v>
      </c>
      <c r="E9" s="7" t="s">
        <v>30</v>
      </c>
      <c r="F9" s="7" t="s">
        <v>31</v>
      </c>
    </row>
    <row r="10" spans="1:6" ht="11.1" customHeight="1" x14ac:dyDescent="0.2"/>
  </sheetData>
  <mergeCells count="2">
    <mergeCell ref="C7:D7"/>
    <mergeCell ref="E7:F7"/>
  </mergeCells>
  <pageMargins left="0.78740157480314965" right="0.19685039370078741" top="0.19685039370078741" bottom="0.19685039370078741" header="0" footer="0"/>
  <pageSetup paperSize="9" firstPageNumber="144" fitToHeight="0" pageOrder="overThenDown" orientation="portrait" useFirstPageNumber="1"/>
  <headerFooter>
    <oddFooter>&amp;C&amp;"Arial,normal"&amp;8&amp;P</oddFooter>
  </headerFooter>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12.95" customHeight="1" x14ac:dyDescent="0.2">
      <c r="A1" s="71" t="s">
        <v>761</v>
      </c>
      <c r="B1" s="71"/>
      <c r="C1" s="71"/>
      <c r="D1" s="71"/>
    </row>
    <row r="2" spans="1:4" s="1" customFormat="1" ht="11.1" customHeight="1" x14ac:dyDescent="0.2"/>
    <row r="3" spans="1:4" s="1" customFormat="1" ht="12.95" customHeight="1" x14ac:dyDescent="0.2">
      <c r="A3" s="71" t="s">
        <v>768</v>
      </c>
      <c r="B3" s="71"/>
      <c r="C3" s="71"/>
      <c r="D3" s="71"/>
    </row>
    <row r="4" spans="1:4" s="1" customFormat="1" ht="12.95" customHeight="1" x14ac:dyDescent="0.2"/>
    <row r="5" spans="1:4" s="1" customFormat="1" ht="12.95" customHeight="1" x14ac:dyDescent="0.2">
      <c r="D5" s="81" t="s">
        <v>769</v>
      </c>
    </row>
    <row r="6" spans="1:4" s="1" customFormat="1" ht="11.1" customHeight="1" x14ac:dyDescent="0.2"/>
    <row r="7" spans="1:4" s="1" customFormat="1" ht="27" customHeight="1" x14ac:dyDescent="0.2">
      <c r="A7" s="75" t="s">
        <v>20</v>
      </c>
      <c r="B7" s="224" t="s">
        <v>21</v>
      </c>
      <c r="C7" s="7" t="s">
        <v>94</v>
      </c>
      <c r="D7" s="7" t="s">
        <v>95</v>
      </c>
    </row>
    <row r="8" spans="1:4" s="1" customFormat="1" ht="12.95" customHeight="1" x14ac:dyDescent="0.2">
      <c r="A8" s="7" t="s">
        <v>26</v>
      </c>
      <c r="B8" s="7" t="s">
        <v>27</v>
      </c>
      <c r="C8" s="7" t="s">
        <v>28</v>
      </c>
      <c r="D8" s="7" t="s">
        <v>29</v>
      </c>
    </row>
    <row r="9" spans="1:4" ht="11.1" customHeight="1" x14ac:dyDescent="0.2"/>
  </sheetData>
  <pageMargins left="0.78740157480314965" right="0.19685039370078741" top="0.19685039370078741" bottom="0.19685039370078741" header="0" footer="0"/>
  <pageSetup paperSize="9" firstPageNumber="145" fitToHeight="0" pageOrder="overThenDown" orientation="portrait" useFirstPageNumber="1"/>
  <headerFooter>
    <oddFooter>&amp;C&amp;"Arial,normal"&amp;8&amp;P</oddFooter>
  </headerFooter>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12.95" customHeight="1" x14ac:dyDescent="0.2">
      <c r="A1" s="71" t="s">
        <v>761</v>
      </c>
      <c r="B1" s="71"/>
      <c r="C1" s="71"/>
      <c r="D1" s="71"/>
    </row>
    <row r="2" spans="1:4" s="1" customFormat="1" ht="11.1" customHeight="1" x14ac:dyDescent="0.2"/>
    <row r="3" spans="1:4" s="1" customFormat="1" ht="12.95" customHeight="1" x14ac:dyDescent="0.2">
      <c r="A3" s="71" t="s">
        <v>768</v>
      </c>
      <c r="B3" s="71"/>
      <c r="C3" s="71"/>
      <c r="D3" s="71"/>
    </row>
    <row r="4" spans="1:4" s="1" customFormat="1" ht="12.95" customHeight="1" x14ac:dyDescent="0.2"/>
    <row r="5" spans="1:4" s="1" customFormat="1" ht="12.95" customHeight="1" x14ac:dyDescent="0.2">
      <c r="D5" s="81" t="s">
        <v>769</v>
      </c>
    </row>
    <row r="6" spans="1:4" s="1" customFormat="1" ht="11.1" customHeight="1" x14ac:dyDescent="0.2"/>
    <row r="7" spans="1:4" s="1" customFormat="1" ht="27" customHeight="1" x14ac:dyDescent="0.2">
      <c r="A7" s="75" t="s">
        <v>20</v>
      </c>
      <c r="B7" s="224" t="s">
        <v>21</v>
      </c>
      <c r="C7" s="7" t="s">
        <v>96</v>
      </c>
      <c r="D7" s="7" t="s">
        <v>97</v>
      </c>
    </row>
    <row r="8" spans="1:4" s="1" customFormat="1" ht="12.95" customHeight="1" x14ac:dyDescent="0.2">
      <c r="A8" s="7" t="s">
        <v>26</v>
      </c>
      <c r="B8" s="7" t="s">
        <v>27</v>
      </c>
      <c r="C8" s="7" t="s">
        <v>28</v>
      </c>
      <c r="D8" s="7" t="s">
        <v>29</v>
      </c>
    </row>
    <row r="9" spans="1:4" ht="11.1" customHeight="1" x14ac:dyDescent="0.2"/>
  </sheetData>
  <pageMargins left="0.78740157480314965" right="0.19685039370078741" top="0.19685039370078741" bottom="0.19685039370078741" header="0" footer="0"/>
  <pageSetup paperSize="9" firstPageNumber="146" fitToHeight="0" pageOrder="overThenDown" orientation="portrait" useFirstPageNumber="1"/>
  <headerFooter>
    <oddFooter>&amp;C&amp;"Arial,normal"&amp;8&amp;P</oddFooter>
  </headerFooter>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12.95" customHeight="1" x14ac:dyDescent="0.2">
      <c r="A1" s="71" t="s">
        <v>761</v>
      </c>
      <c r="B1" s="71"/>
      <c r="C1" s="71"/>
      <c r="D1" s="71"/>
    </row>
    <row r="2" spans="1:4" s="1" customFormat="1" ht="11.1" customHeight="1" x14ac:dyDescent="0.2"/>
    <row r="3" spans="1:4" s="1" customFormat="1" ht="12.95" customHeight="1" x14ac:dyDescent="0.2">
      <c r="A3" s="71" t="s">
        <v>770</v>
      </c>
      <c r="B3" s="71"/>
      <c r="C3" s="71"/>
      <c r="D3" s="71"/>
    </row>
    <row r="4" spans="1:4" s="1" customFormat="1" ht="12.95" customHeight="1" x14ac:dyDescent="0.2"/>
    <row r="5" spans="1:4" s="1" customFormat="1" ht="12.95" customHeight="1" x14ac:dyDescent="0.2">
      <c r="D5" s="81" t="s">
        <v>771</v>
      </c>
    </row>
    <row r="6" spans="1:4" s="1" customFormat="1" ht="11.1" customHeight="1" x14ac:dyDescent="0.2"/>
    <row r="7" spans="1:4" s="1" customFormat="1" ht="27" customHeight="1" x14ac:dyDescent="0.2">
      <c r="A7" s="75" t="s">
        <v>20</v>
      </c>
      <c r="B7" s="224" t="s">
        <v>21</v>
      </c>
      <c r="C7" s="7" t="s">
        <v>94</v>
      </c>
      <c r="D7" s="7" t="s">
        <v>95</v>
      </c>
    </row>
    <row r="8" spans="1:4" s="1" customFormat="1" ht="12.95" customHeight="1" x14ac:dyDescent="0.2">
      <c r="A8" s="7" t="s">
        <v>26</v>
      </c>
      <c r="B8" s="7" t="s">
        <v>27</v>
      </c>
      <c r="C8" s="7" t="s">
        <v>28</v>
      </c>
      <c r="D8" s="7" t="s">
        <v>29</v>
      </c>
    </row>
    <row r="9" spans="1:4" ht="11.1" customHeight="1" x14ac:dyDescent="0.2"/>
  </sheetData>
  <pageMargins left="0.78740157480314965" right="0.19685039370078741" top="0.19685039370078741" bottom="0.19685039370078741" header="0" footer="0"/>
  <pageSetup paperSize="9" firstPageNumber="147" fitToHeight="0" pageOrder="overThenDown" orientation="portrait" useFirstPageNumber="1"/>
  <headerFooter>
    <oddFooter>&amp;C&amp;"Arial,normal"&amp;8&amp;P</oddFooter>
  </headerFooter>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12.95" customHeight="1" x14ac:dyDescent="0.2">
      <c r="A1" s="71" t="s">
        <v>761</v>
      </c>
      <c r="B1" s="71"/>
      <c r="C1" s="71"/>
      <c r="D1" s="71"/>
    </row>
    <row r="2" spans="1:4" s="1" customFormat="1" ht="11.1" customHeight="1" x14ac:dyDescent="0.2"/>
    <row r="3" spans="1:4" s="1" customFormat="1" ht="12.95" customHeight="1" x14ac:dyDescent="0.2">
      <c r="A3" s="71" t="s">
        <v>770</v>
      </c>
      <c r="B3" s="71"/>
      <c r="C3" s="71"/>
      <c r="D3" s="71"/>
    </row>
    <row r="4" spans="1:4" s="1" customFormat="1" ht="12.95" customHeight="1" x14ac:dyDescent="0.2"/>
    <row r="5" spans="1:4" s="1" customFormat="1" ht="12.95" customHeight="1" x14ac:dyDescent="0.2">
      <c r="D5" s="81" t="s">
        <v>771</v>
      </c>
    </row>
    <row r="6" spans="1:4" s="1" customFormat="1" ht="11.1" customHeight="1" x14ac:dyDescent="0.2"/>
    <row r="7" spans="1:4" s="1" customFormat="1" ht="27" customHeight="1" x14ac:dyDescent="0.2">
      <c r="A7" s="75" t="s">
        <v>20</v>
      </c>
      <c r="B7" s="224" t="s">
        <v>21</v>
      </c>
      <c r="C7" s="7" t="s">
        <v>96</v>
      </c>
      <c r="D7" s="7" t="s">
        <v>97</v>
      </c>
    </row>
    <row r="8" spans="1:4" s="1" customFormat="1" ht="12.95" customHeight="1" x14ac:dyDescent="0.2">
      <c r="A8" s="7" t="s">
        <v>26</v>
      </c>
      <c r="B8" s="7" t="s">
        <v>27</v>
      </c>
      <c r="C8" s="7" t="s">
        <v>28</v>
      </c>
      <c r="D8" s="7" t="s">
        <v>29</v>
      </c>
    </row>
    <row r="9" spans="1:4" ht="11.1" customHeight="1" x14ac:dyDescent="0.2"/>
  </sheetData>
  <pageMargins left="0.78740157480314965" right="0.19685039370078741" top="0.19685039370078741" bottom="0.19685039370078741" header="0" footer="0"/>
  <pageSetup paperSize="9" firstPageNumber="148" fitToHeight="0" pageOrder="overThenDown" orientation="portrait" useFirstPageNumber="1"/>
  <headerFooter>
    <oddFooter>&amp;C&amp;"Arial,normal"&amp;8&amp;P</oddFooter>
  </headerFooter>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12.95" customHeight="1" x14ac:dyDescent="0.2">
      <c r="A1" s="71" t="s">
        <v>761</v>
      </c>
      <c r="B1" s="71"/>
      <c r="C1" s="71"/>
      <c r="D1" s="71"/>
    </row>
    <row r="2" spans="1:4" s="1" customFormat="1" ht="11.1" customHeight="1" x14ac:dyDescent="0.2"/>
    <row r="3" spans="1:4" s="1" customFormat="1" ht="12.95" customHeight="1" x14ac:dyDescent="0.2">
      <c r="A3" s="71" t="s">
        <v>772</v>
      </c>
      <c r="B3" s="71"/>
      <c r="C3" s="71"/>
      <c r="D3" s="71"/>
    </row>
    <row r="4" spans="1:4" s="1" customFormat="1" ht="12.95" customHeight="1" x14ac:dyDescent="0.2"/>
    <row r="5" spans="1:4" s="1" customFormat="1" ht="12.95" customHeight="1" x14ac:dyDescent="0.2">
      <c r="D5" s="81" t="s">
        <v>773</v>
      </c>
    </row>
    <row r="6" spans="1:4" s="1" customFormat="1" ht="11.1" customHeight="1" x14ac:dyDescent="0.2"/>
    <row r="7" spans="1:4" s="1" customFormat="1" ht="27" customHeight="1" x14ac:dyDescent="0.2">
      <c r="A7" s="75" t="s">
        <v>20</v>
      </c>
      <c r="B7" s="224" t="s">
        <v>21</v>
      </c>
      <c r="C7" s="7" t="s">
        <v>23</v>
      </c>
      <c r="D7" s="7" t="s">
        <v>24</v>
      </c>
    </row>
    <row r="8" spans="1:4" s="1" customFormat="1" ht="12.95" customHeight="1" x14ac:dyDescent="0.2">
      <c r="A8" s="7" t="s">
        <v>26</v>
      </c>
      <c r="B8" s="7" t="s">
        <v>27</v>
      </c>
      <c r="C8" s="7" t="s">
        <v>28</v>
      </c>
      <c r="D8" s="7" t="s">
        <v>29</v>
      </c>
    </row>
    <row r="9" spans="1:4" ht="11.1" customHeight="1" x14ac:dyDescent="0.2"/>
  </sheetData>
  <pageMargins left="0.78740157480314965" right="0.19685039370078741" top="0.19685039370078741" bottom="0.19685039370078741" header="0" footer="0"/>
  <pageSetup paperSize="9" firstPageNumber="149" fitToHeight="0" pageOrder="overThenDown" orientation="portrait" useFirstPageNumber="1"/>
  <headerFooter>
    <oddFooter>&amp;C&amp;"Arial,normal"&amp;8&amp;P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ht="27" customHeight="1" x14ac:dyDescent="0.2">
      <c r="A1" s="78" t="s">
        <v>358</v>
      </c>
      <c r="B1" s="77"/>
      <c r="C1" s="77"/>
      <c r="D1" s="77"/>
    </row>
    <row r="2" spans="1:4" ht="12.95" customHeight="1" x14ac:dyDescent="0.2"/>
    <row r="3" spans="1:4" ht="27" customHeight="1" x14ac:dyDescent="0.2">
      <c r="A3" s="80" t="s">
        <v>359</v>
      </c>
      <c r="B3" s="71"/>
      <c r="C3" s="71"/>
      <c r="D3" s="71"/>
    </row>
    <row r="4" spans="1:4" ht="12.95" customHeight="1" x14ac:dyDescent="0.2"/>
    <row r="5" spans="1:4" ht="12.95" customHeight="1" x14ac:dyDescent="0.2">
      <c r="D5" s="81" t="s">
        <v>360</v>
      </c>
    </row>
    <row r="6" spans="1:4" ht="12.95" customHeight="1" x14ac:dyDescent="0.2"/>
    <row r="7" spans="1:4" ht="27" customHeight="1" x14ac:dyDescent="0.2">
      <c r="A7" s="7" t="s">
        <v>20</v>
      </c>
      <c r="B7" s="7" t="s">
        <v>21</v>
      </c>
      <c r="C7" s="7" t="s">
        <v>23</v>
      </c>
      <c r="D7" s="7" t="s">
        <v>24</v>
      </c>
    </row>
    <row r="8" spans="1:4" ht="12.95" customHeight="1" x14ac:dyDescent="0.2">
      <c r="A8" s="7" t="s">
        <v>26</v>
      </c>
      <c r="B8" s="7" t="s">
        <v>27</v>
      </c>
      <c r="C8" s="7" t="s">
        <v>28</v>
      </c>
      <c r="D8" s="7" t="s">
        <v>29</v>
      </c>
    </row>
    <row r="9" spans="1:4" s="1" customFormat="1" ht="11.1" customHeight="1" x14ac:dyDescent="0.2"/>
  </sheetData>
  <pageMargins left="0.78740157480314965" right="0.19685039370078741" top="0.19685039370078741" bottom="0.19685039370078741" header="0" footer="0"/>
  <pageSetup paperSize="9" firstPageNumber="27" fitToHeight="0" pageOrder="overThenDown" orientation="portrait" useFirstPageNumber="1"/>
  <headerFooter>
    <oddFooter>&amp;C&amp;"Arial,normal"&amp;8&amp;P</oddFooter>
  </headerFooter>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sheetPr>
    <outlinePr summaryBelow="0" summaryRight="0"/>
    <pageSetUpPr autoPageBreaks="0" fitToPage="1"/>
  </sheetPr>
  <dimension ref="A1:C9"/>
  <sheetViews>
    <sheetView workbookViewId="0"/>
  </sheetViews>
  <sheetFormatPr defaultColWidth="10.5" defaultRowHeight="11.45" customHeight="1" x14ac:dyDescent="0.2"/>
  <cols>
    <col min="1" max="1" width="11.6640625" style="1" customWidth="1"/>
    <col min="2" max="2" width="35" style="1" customWidth="1"/>
    <col min="3" max="3" width="70" style="1" customWidth="1"/>
  </cols>
  <sheetData>
    <row r="1" spans="1:3" ht="12.95" customHeight="1" x14ac:dyDescent="0.2">
      <c r="A1" s="61" t="s">
        <v>774</v>
      </c>
      <c r="B1" s="61"/>
      <c r="C1" s="61"/>
    </row>
    <row r="2" spans="1:3" ht="12.95" customHeight="1" x14ac:dyDescent="0.2"/>
    <row r="3" spans="1:3" ht="12.95" customHeight="1" x14ac:dyDescent="0.2">
      <c r="A3" s="61" t="s">
        <v>775</v>
      </c>
      <c r="B3" s="61"/>
      <c r="C3" s="61"/>
    </row>
    <row r="4" spans="1:3" ht="12.95" customHeight="1" x14ac:dyDescent="0.2"/>
    <row r="5" spans="1:3" ht="12.95" customHeight="1" x14ac:dyDescent="0.2">
      <c r="C5" s="81" t="s">
        <v>776</v>
      </c>
    </row>
    <row r="6" spans="1:3" ht="12.95" customHeight="1" x14ac:dyDescent="0.2"/>
    <row r="7" spans="1:3" ht="27" customHeight="1" x14ac:dyDescent="0.2">
      <c r="A7" s="7" t="s">
        <v>20</v>
      </c>
      <c r="B7" s="7" t="s">
        <v>21</v>
      </c>
      <c r="C7" s="7" t="s">
        <v>193</v>
      </c>
    </row>
    <row r="8" spans="1:3" ht="12.95" customHeight="1" x14ac:dyDescent="0.2">
      <c r="A8" s="7" t="s">
        <v>26</v>
      </c>
      <c r="B8" s="7" t="s">
        <v>27</v>
      </c>
      <c r="C8" s="7" t="s">
        <v>28</v>
      </c>
    </row>
    <row r="9" spans="1:3" ht="11.1" customHeight="1" x14ac:dyDescent="0.2"/>
  </sheetData>
  <pageMargins left="0.78740157480314965" right="0.19685039370078741" top="0.19685039370078741" bottom="0.19685039370078741" header="0" footer="0"/>
  <pageSetup paperSize="9" firstPageNumber="150" fitToHeight="0" pageOrder="overThenDown" orientation="portrait" useFirstPageNumber="1"/>
  <headerFooter>
    <oddFooter>&amp;C&amp;"Arial,normal"&amp;8&amp;P</oddFooter>
  </headerFooter>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outlinePr summaryBelow="0" summaryRight="0"/>
    <pageSetUpPr autoPageBreaks="0" fitToPage="1"/>
  </sheetPr>
  <dimension ref="A1:G44"/>
  <sheetViews>
    <sheetView workbookViewId="0"/>
  </sheetViews>
  <sheetFormatPr defaultColWidth="10.5" defaultRowHeight="11.45" customHeight="1" x14ac:dyDescent="0.2"/>
  <cols>
    <col min="1" max="1" width="11.6640625" style="1" customWidth="1"/>
    <col min="2" max="2" width="35.5" style="1" customWidth="1"/>
    <col min="3" max="3" width="11.1640625" style="1" customWidth="1"/>
    <col min="4" max="7" width="14.33203125" style="1" customWidth="1"/>
  </cols>
  <sheetData>
    <row r="1" spans="1:7" s="119" customFormat="1" ht="12.95" customHeight="1" x14ac:dyDescent="0.2">
      <c r="A1" s="61" t="s">
        <v>774</v>
      </c>
      <c r="B1" s="61"/>
      <c r="C1" s="61"/>
      <c r="D1" s="61"/>
      <c r="E1" s="61"/>
      <c r="F1" s="61"/>
      <c r="G1" s="61"/>
    </row>
    <row r="2" spans="1:7" s="119" customFormat="1" ht="12.95" customHeight="1" x14ac:dyDescent="0.2"/>
    <row r="3" spans="1:7" s="119" customFormat="1" ht="12.95" customHeight="1" x14ac:dyDescent="0.2">
      <c r="A3" s="225" t="s">
        <v>777</v>
      </c>
      <c r="B3" s="225"/>
      <c r="C3" s="225"/>
      <c r="D3" s="225"/>
      <c r="E3" s="225"/>
      <c r="F3" s="225"/>
      <c r="G3" s="225"/>
    </row>
    <row r="4" spans="1:7" s="117" customFormat="1" ht="12.95" customHeight="1" x14ac:dyDescent="0.2">
      <c r="A4" s="226" t="s">
        <v>12</v>
      </c>
      <c r="B4" s="226"/>
      <c r="C4" s="226"/>
      <c r="D4" s="226"/>
      <c r="E4" s="226"/>
      <c r="F4" s="226"/>
      <c r="G4" s="226"/>
    </row>
    <row r="5" spans="1:7" s="117" customFormat="1" ht="12.95" customHeight="1" x14ac:dyDescent="0.2">
      <c r="G5" s="81" t="s">
        <v>778</v>
      </c>
    </row>
    <row r="6" spans="1:7" s="117" customFormat="1" ht="12.95" customHeight="1" x14ac:dyDescent="0.2"/>
    <row r="7" spans="1:7" s="47" customFormat="1" ht="84" customHeight="1" x14ac:dyDescent="0.2">
      <c r="A7" s="51" t="s">
        <v>20</v>
      </c>
      <c r="B7" s="360" t="s">
        <v>21</v>
      </c>
      <c r="C7" s="360"/>
      <c r="D7" s="51" t="s">
        <v>779</v>
      </c>
      <c r="E7" s="51" t="s">
        <v>780</v>
      </c>
      <c r="F7" s="51" t="s">
        <v>781</v>
      </c>
      <c r="G7" s="51" t="s">
        <v>141</v>
      </c>
    </row>
    <row r="8" spans="1:7" s="47" customFormat="1" ht="12.95" customHeight="1" x14ac:dyDescent="0.2">
      <c r="A8" s="51" t="s">
        <v>26</v>
      </c>
      <c r="B8" s="360" t="s">
        <v>27</v>
      </c>
      <c r="C8" s="360"/>
      <c r="D8" s="51" t="s">
        <v>28</v>
      </c>
      <c r="E8" s="51" t="s">
        <v>29</v>
      </c>
      <c r="F8" s="51" t="s">
        <v>30</v>
      </c>
      <c r="G8" s="51" t="s">
        <v>31</v>
      </c>
    </row>
    <row r="9" spans="1:7" s="52" customFormat="1" ht="12.95" customHeight="1" x14ac:dyDescent="0.2">
      <c r="A9" s="360" t="s">
        <v>32</v>
      </c>
      <c r="B9" s="360"/>
      <c r="C9" s="360"/>
      <c r="D9" s="360"/>
      <c r="E9" s="360"/>
      <c r="F9" s="360"/>
      <c r="G9" s="360"/>
    </row>
    <row r="10" spans="1:7" s="52" customFormat="1" ht="12.95" customHeight="1" x14ac:dyDescent="0.2">
      <c r="A10" s="51" t="s">
        <v>26</v>
      </c>
      <c r="B10" s="386" t="s">
        <v>33</v>
      </c>
      <c r="C10" s="386"/>
      <c r="D10" s="14">
        <v>19997041.989999998</v>
      </c>
      <c r="E10" s="20">
        <v>0</v>
      </c>
      <c r="F10" s="20">
        <v>0</v>
      </c>
      <c r="G10" s="14">
        <v>19997041.989999998</v>
      </c>
    </row>
    <row r="11" spans="1:7" s="52" customFormat="1" ht="27" customHeight="1" x14ac:dyDescent="0.2">
      <c r="A11" s="51" t="s">
        <v>27</v>
      </c>
      <c r="B11" s="386" t="s">
        <v>37</v>
      </c>
      <c r="C11" s="386"/>
      <c r="D11" s="14">
        <v>147816424.47999999</v>
      </c>
      <c r="E11" s="20">
        <v>0</v>
      </c>
      <c r="F11" s="20">
        <v>0</v>
      </c>
      <c r="G11" s="14">
        <v>147816424.47999999</v>
      </c>
    </row>
    <row r="12" spans="1:7" s="52" customFormat="1" ht="27" customHeight="1" x14ac:dyDescent="0.2">
      <c r="A12" s="51" t="s">
        <v>28</v>
      </c>
      <c r="B12" s="387" t="s">
        <v>38</v>
      </c>
      <c r="C12" s="387"/>
      <c r="D12" s="14">
        <v>129022076.51000001</v>
      </c>
      <c r="E12" s="20">
        <v>0</v>
      </c>
      <c r="F12" s="20">
        <v>0</v>
      </c>
      <c r="G12" s="14">
        <v>129022076.51000001</v>
      </c>
    </row>
    <row r="13" spans="1:7" s="52" customFormat="1" ht="27" customHeight="1" x14ac:dyDescent="0.2">
      <c r="A13" s="51" t="s">
        <v>29</v>
      </c>
      <c r="B13" s="387" t="s">
        <v>40</v>
      </c>
      <c r="C13" s="387"/>
      <c r="D13" s="14">
        <v>3766427.8</v>
      </c>
      <c r="E13" s="20">
        <v>0</v>
      </c>
      <c r="F13" s="20">
        <v>0</v>
      </c>
      <c r="G13" s="14">
        <v>3766427.8</v>
      </c>
    </row>
    <row r="14" spans="1:7" s="52" customFormat="1" ht="12.95" customHeight="1" x14ac:dyDescent="0.2">
      <c r="A14" s="51" t="s">
        <v>30</v>
      </c>
      <c r="B14" s="387" t="s">
        <v>43</v>
      </c>
      <c r="C14" s="387"/>
      <c r="D14" s="14">
        <v>15027920.17</v>
      </c>
      <c r="E14" s="20">
        <v>0</v>
      </c>
      <c r="F14" s="20">
        <v>0</v>
      </c>
      <c r="G14" s="14">
        <v>15027920.17</v>
      </c>
    </row>
    <row r="15" spans="1:7" s="52" customFormat="1" ht="12.95" customHeight="1" x14ac:dyDescent="0.2">
      <c r="A15" s="51" t="s">
        <v>31</v>
      </c>
      <c r="B15" s="386" t="s">
        <v>56</v>
      </c>
      <c r="C15" s="386"/>
      <c r="D15" s="14">
        <v>167813466.47</v>
      </c>
      <c r="E15" s="20">
        <v>0</v>
      </c>
      <c r="F15" s="20">
        <v>0</v>
      </c>
      <c r="G15" s="14">
        <v>167813466.47</v>
      </c>
    </row>
    <row r="16" spans="1:7" s="52" customFormat="1" ht="12.95" customHeight="1" x14ac:dyDescent="0.2">
      <c r="A16" s="360" t="s">
        <v>57</v>
      </c>
      <c r="B16" s="360"/>
      <c r="C16" s="360"/>
      <c r="D16" s="360"/>
      <c r="E16" s="360"/>
      <c r="F16" s="360"/>
      <c r="G16" s="360"/>
    </row>
    <row r="17" spans="1:7" s="52" customFormat="1" ht="27" customHeight="1" x14ac:dyDescent="0.2">
      <c r="A17" s="51" t="s">
        <v>42</v>
      </c>
      <c r="B17" s="386" t="s">
        <v>59</v>
      </c>
      <c r="C17" s="386"/>
      <c r="D17" s="14">
        <v>7904491.21</v>
      </c>
      <c r="E17" s="20">
        <v>0</v>
      </c>
      <c r="F17" s="20">
        <v>0</v>
      </c>
      <c r="G17" s="14">
        <v>7904491.21</v>
      </c>
    </row>
    <row r="18" spans="1:7" s="52" customFormat="1" ht="27" customHeight="1" x14ac:dyDescent="0.2">
      <c r="A18" s="51" t="s">
        <v>36</v>
      </c>
      <c r="B18" s="387" t="s">
        <v>61</v>
      </c>
      <c r="C18" s="387"/>
      <c r="D18" s="14">
        <v>7521424.3099999996</v>
      </c>
      <c r="E18" s="20">
        <v>0</v>
      </c>
      <c r="F18" s="20">
        <v>0</v>
      </c>
      <c r="G18" s="14">
        <v>7521424.3099999996</v>
      </c>
    </row>
    <row r="19" spans="1:7" s="52" customFormat="1" ht="12.95" customHeight="1" x14ac:dyDescent="0.2">
      <c r="A19" s="51" t="s">
        <v>47</v>
      </c>
      <c r="B19" s="387" t="s">
        <v>64</v>
      </c>
      <c r="C19" s="387"/>
      <c r="D19" s="19">
        <v>383066.9</v>
      </c>
      <c r="E19" s="20">
        <v>0</v>
      </c>
      <c r="F19" s="20">
        <v>0</v>
      </c>
      <c r="G19" s="19">
        <v>383066.9</v>
      </c>
    </row>
    <row r="20" spans="1:7" s="52" customFormat="1" ht="12.95" customHeight="1" x14ac:dyDescent="0.2">
      <c r="A20" s="51" t="s">
        <v>39</v>
      </c>
      <c r="B20" s="386" t="s">
        <v>70</v>
      </c>
      <c r="C20" s="386"/>
      <c r="D20" s="14">
        <v>7904491.21</v>
      </c>
      <c r="E20" s="20">
        <v>0</v>
      </c>
      <c r="F20" s="20">
        <v>0</v>
      </c>
      <c r="G20" s="14">
        <v>7904491.21</v>
      </c>
    </row>
    <row r="21" spans="1:7" s="52" customFormat="1" ht="12.95" customHeight="1" x14ac:dyDescent="0.2">
      <c r="A21" s="51" t="s">
        <v>41</v>
      </c>
      <c r="B21" s="386" t="s">
        <v>782</v>
      </c>
      <c r="C21" s="386"/>
      <c r="D21" s="14">
        <v>159908975.25999999</v>
      </c>
      <c r="E21" s="20">
        <v>0</v>
      </c>
      <c r="F21" s="20">
        <v>0</v>
      </c>
      <c r="G21" s="14">
        <v>159908975.25999999</v>
      </c>
    </row>
    <row r="22" spans="1:7" s="119" customFormat="1" ht="12.95" customHeight="1" x14ac:dyDescent="0.2"/>
    <row r="23" spans="1:7" s="119" customFormat="1" ht="12.95" customHeight="1" x14ac:dyDescent="0.2">
      <c r="A23" s="61" t="s">
        <v>783</v>
      </c>
      <c r="B23" s="225"/>
      <c r="C23" s="225"/>
      <c r="D23" s="225"/>
      <c r="E23" s="225"/>
      <c r="F23" s="225"/>
      <c r="G23" s="225"/>
    </row>
    <row r="24" spans="1:7" s="117" customFormat="1" ht="12.95" customHeight="1" x14ac:dyDescent="0.2">
      <c r="A24" s="226" t="s">
        <v>784</v>
      </c>
      <c r="B24" s="226"/>
      <c r="C24" s="226"/>
      <c r="D24" s="226"/>
      <c r="E24" s="226"/>
      <c r="F24" s="226"/>
      <c r="G24" s="226"/>
    </row>
    <row r="25" spans="1:7" s="117" customFormat="1" ht="12.95" customHeight="1" x14ac:dyDescent="0.2">
      <c r="G25" s="81" t="s">
        <v>778</v>
      </c>
    </row>
    <row r="26" spans="1:7" s="1" customFormat="1" ht="11.1" customHeight="1" x14ac:dyDescent="0.2"/>
    <row r="27" spans="1:7" s="47" customFormat="1" ht="84" customHeight="1" x14ac:dyDescent="0.2">
      <c r="A27" s="51" t="s">
        <v>20</v>
      </c>
      <c r="B27" s="360" t="s">
        <v>21</v>
      </c>
      <c r="C27" s="360"/>
      <c r="D27" s="51" t="s">
        <v>779</v>
      </c>
      <c r="E27" s="51" t="s">
        <v>780</v>
      </c>
      <c r="F27" s="51" t="s">
        <v>781</v>
      </c>
      <c r="G27" s="51" t="s">
        <v>141</v>
      </c>
    </row>
    <row r="28" spans="1:7" s="47" customFormat="1" ht="12.95" customHeight="1" x14ac:dyDescent="0.2">
      <c r="A28" s="51" t="s">
        <v>26</v>
      </c>
      <c r="B28" s="360" t="s">
        <v>27</v>
      </c>
      <c r="C28" s="360"/>
      <c r="D28" s="51" t="s">
        <v>28</v>
      </c>
      <c r="E28" s="51" t="s">
        <v>29</v>
      </c>
      <c r="F28" s="51" t="s">
        <v>30</v>
      </c>
      <c r="G28" s="51" t="s">
        <v>31</v>
      </c>
    </row>
    <row r="29" spans="1:7" s="52" customFormat="1" ht="12.95" customHeight="1" x14ac:dyDescent="0.2">
      <c r="A29" s="360" t="s">
        <v>32</v>
      </c>
      <c r="B29" s="360"/>
      <c r="C29" s="360"/>
      <c r="D29" s="360"/>
      <c r="E29" s="360"/>
      <c r="F29" s="360"/>
      <c r="G29" s="360"/>
    </row>
    <row r="30" spans="1:7" s="52" customFormat="1" ht="12.95" customHeight="1" x14ac:dyDescent="0.2">
      <c r="A30" s="51" t="s">
        <v>26</v>
      </c>
      <c r="B30" s="386" t="s">
        <v>33</v>
      </c>
      <c r="C30" s="386"/>
      <c r="D30" s="14">
        <v>10962585.720000001</v>
      </c>
      <c r="E30" s="20">
        <v>0</v>
      </c>
      <c r="F30" s="20">
        <v>0</v>
      </c>
      <c r="G30" s="14">
        <v>10962585.720000001</v>
      </c>
    </row>
    <row r="31" spans="1:7" s="52" customFormat="1" ht="41.1" customHeight="1" x14ac:dyDescent="0.2">
      <c r="A31" s="51" t="s">
        <v>27</v>
      </c>
      <c r="B31" s="386" t="s">
        <v>34</v>
      </c>
      <c r="C31" s="386"/>
      <c r="D31" s="14">
        <v>108619355.81999999</v>
      </c>
      <c r="E31" s="20">
        <v>0</v>
      </c>
      <c r="F31" s="20">
        <v>0</v>
      </c>
      <c r="G31" s="14">
        <v>108619355.81999999</v>
      </c>
    </row>
    <row r="32" spans="1:7" s="52" customFormat="1" ht="12.95" customHeight="1" x14ac:dyDescent="0.2">
      <c r="A32" s="51" t="s">
        <v>28</v>
      </c>
      <c r="B32" s="387" t="s">
        <v>35</v>
      </c>
      <c r="C32" s="387"/>
      <c r="D32" s="14">
        <v>108619355.81999999</v>
      </c>
      <c r="E32" s="20">
        <v>0</v>
      </c>
      <c r="F32" s="20">
        <v>0</v>
      </c>
      <c r="G32" s="14">
        <v>108619355.81999999</v>
      </c>
    </row>
    <row r="33" spans="1:7" s="52" customFormat="1" ht="27" customHeight="1" x14ac:dyDescent="0.2">
      <c r="A33" s="51" t="s">
        <v>29</v>
      </c>
      <c r="B33" s="386" t="s">
        <v>37</v>
      </c>
      <c r="C33" s="386"/>
      <c r="D33" s="14">
        <v>449455551.58999997</v>
      </c>
      <c r="E33" s="20">
        <v>0</v>
      </c>
      <c r="F33" s="20">
        <v>0</v>
      </c>
      <c r="G33" s="14">
        <v>449455551.58999997</v>
      </c>
    </row>
    <row r="34" spans="1:7" s="52" customFormat="1" ht="27" customHeight="1" x14ac:dyDescent="0.2">
      <c r="A34" s="51" t="s">
        <v>30</v>
      </c>
      <c r="B34" s="387" t="s">
        <v>38</v>
      </c>
      <c r="C34" s="387"/>
      <c r="D34" s="14">
        <v>50204322.299999997</v>
      </c>
      <c r="E34" s="20">
        <v>0</v>
      </c>
      <c r="F34" s="20">
        <v>0</v>
      </c>
      <c r="G34" s="14">
        <v>50204322.299999997</v>
      </c>
    </row>
    <row r="35" spans="1:7" s="52" customFormat="1" ht="27" customHeight="1" x14ac:dyDescent="0.2">
      <c r="A35" s="51" t="s">
        <v>31</v>
      </c>
      <c r="B35" s="387" t="s">
        <v>40</v>
      </c>
      <c r="C35" s="387"/>
      <c r="D35" s="14">
        <v>3487130.15</v>
      </c>
      <c r="E35" s="20">
        <v>0</v>
      </c>
      <c r="F35" s="20">
        <v>0</v>
      </c>
      <c r="G35" s="14">
        <v>3487130.15</v>
      </c>
    </row>
    <row r="36" spans="1:7" s="52" customFormat="1" ht="12.95" customHeight="1" x14ac:dyDescent="0.2">
      <c r="A36" s="51" t="s">
        <v>42</v>
      </c>
      <c r="B36" s="387" t="s">
        <v>43</v>
      </c>
      <c r="C36" s="387"/>
      <c r="D36" s="14">
        <v>395764099.13999999</v>
      </c>
      <c r="E36" s="20">
        <v>0</v>
      </c>
      <c r="F36" s="20">
        <v>0</v>
      </c>
      <c r="G36" s="14">
        <v>395764099.13999999</v>
      </c>
    </row>
    <row r="37" spans="1:7" s="52" customFormat="1" ht="12.95" customHeight="1" x14ac:dyDescent="0.2">
      <c r="A37" s="51" t="s">
        <v>36</v>
      </c>
      <c r="B37" s="386" t="s">
        <v>56</v>
      </c>
      <c r="C37" s="386"/>
      <c r="D37" s="14">
        <v>569037493.13</v>
      </c>
      <c r="E37" s="20">
        <v>0</v>
      </c>
      <c r="F37" s="20">
        <v>0</v>
      </c>
      <c r="G37" s="14">
        <v>569037493.13</v>
      </c>
    </row>
    <row r="38" spans="1:7" s="52" customFormat="1" ht="12.95" customHeight="1" x14ac:dyDescent="0.2">
      <c r="A38" s="360" t="s">
        <v>57</v>
      </c>
      <c r="B38" s="360"/>
      <c r="C38" s="360"/>
      <c r="D38" s="360"/>
      <c r="E38" s="360"/>
      <c r="F38" s="360"/>
      <c r="G38" s="360"/>
    </row>
    <row r="39" spans="1:7" s="52" customFormat="1" ht="27" customHeight="1" x14ac:dyDescent="0.2">
      <c r="A39" s="51" t="s">
        <v>47</v>
      </c>
      <c r="B39" s="386" t="s">
        <v>59</v>
      </c>
      <c r="C39" s="386"/>
      <c r="D39" s="14">
        <v>4578950.72</v>
      </c>
      <c r="E39" s="20">
        <v>0</v>
      </c>
      <c r="F39" s="20">
        <v>0</v>
      </c>
      <c r="G39" s="14">
        <v>4578950.72</v>
      </c>
    </row>
    <row r="40" spans="1:7" s="52" customFormat="1" ht="27" customHeight="1" x14ac:dyDescent="0.2">
      <c r="A40" s="51" t="s">
        <v>39</v>
      </c>
      <c r="B40" s="387" t="s">
        <v>61</v>
      </c>
      <c r="C40" s="387"/>
      <c r="D40" s="14">
        <v>4172802.34</v>
      </c>
      <c r="E40" s="20">
        <v>0</v>
      </c>
      <c r="F40" s="20">
        <v>0</v>
      </c>
      <c r="G40" s="14">
        <v>4172802.34</v>
      </c>
    </row>
    <row r="41" spans="1:7" s="52" customFormat="1" ht="12.95" customHeight="1" x14ac:dyDescent="0.2">
      <c r="A41" s="51" t="s">
        <v>41</v>
      </c>
      <c r="B41" s="387" t="s">
        <v>64</v>
      </c>
      <c r="C41" s="387"/>
      <c r="D41" s="19">
        <v>406148.38</v>
      </c>
      <c r="E41" s="20">
        <v>0</v>
      </c>
      <c r="F41" s="20">
        <v>0</v>
      </c>
      <c r="G41" s="19">
        <v>406148.38</v>
      </c>
    </row>
    <row r="42" spans="1:7" s="52" customFormat="1" ht="12.95" customHeight="1" x14ac:dyDescent="0.2">
      <c r="A42" s="51" t="s">
        <v>44</v>
      </c>
      <c r="B42" s="386" t="s">
        <v>70</v>
      </c>
      <c r="C42" s="386"/>
      <c r="D42" s="14">
        <v>4578950.72</v>
      </c>
      <c r="E42" s="20">
        <v>0</v>
      </c>
      <c r="F42" s="20">
        <v>0</v>
      </c>
      <c r="G42" s="14">
        <v>4578950.72</v>
      </c>
    </row>
    <row r="43" spans="1:7" s="52" customFormat="1" ht="12.95" customHeight="1" x14ac:dyDescent="0.2">
      <c r="A43" s="51" t="s">
        <v>55</v>
      </c>
      <c r="B43" s="386" t="s">
        <v>782</v>
      </c>
      <c r="C43" s="386"/>
      <c r="D43" s="14">
        <v>564458542.40999997</v>
      </c>
      <c r="E43" s="20">
        <v>0</v>
      </c>
      <c r="F43" s="20">
        <v>0</v>
      </c>
      <c r="G43" s="14">
        <v>564458542.40999997</v>
      </c>
    </row>
    <row r="44" spans="1:7" s="1" customFormat="1" ht="11.1" customHeight="1" x14ac:dyDescent="0.2"/>
  </sheetData>
  <mergeCells count="32">
    <mergeCell ref="B42:C42"/>
    <mergeCell ref="B43:C43"/>
    <mergeCell ref="B37:C37"/>
    <mergeCell ref="A38:G38"/>
    <mergeCell ref="B39:C39"/>
    <mergeCell ref="B40:C40"/>
    <mergeCell ref="B41:C41"/>
    <mergeCell ref="B32:C32"/>
    <mergeCell ref="B33:C33"/>
    <mergeCell ref="B34:C34"/>
    <mergeCell ref="B35:C35"/>
    <mergeCell ref="B36:C36"/>
    <mergeCell ref="B27:C27"/>
    <mergeCell ref="B28:C28"/>
    <mergeCell ref="A29:G29"/>
    <mergeCell ref="B30:C30"/>
    <mergeCell ref="B31:C31"/>
    <mergeCell ref="B17:C17"/>
    <mergeCell ref="B18:C18"/>
    <mergeCell ref="B19:C19"/>
    <mergeCell ref="B20:C20"/>
    <mergeCell ref="B21:C21"/>
    <mergeCell ref="B12:C12"/>
    <mergeCell ref="B13:C13"/>
    <mergeCell ref="B14:C14"/>
    <mergeCell ref="B15:C15"/>
    <mergeCell ref="A16:G16"/>
    <mergeCell ref="B7:C7"/>
    <mergeCell ref="B8:C8"/>
    <mergeCell ref="A9:G9"/>
    <mergeCell ref="B10:C10"/>
    <mergeCell ref="B11:C11"/>
  </mergeCells>
  <pageMargins left="0.78740157480314965" right="0.19685039370078741" top="0.19685039370078741" bottom="0.19685039370078741" header="0" footer="0"/>
  <pageSetup paperSize="9" firstPageNumber="151" fitToHeight="0" pageOrder="overThenDown" orientation="portrait" useFirstPageNumber="1"/>
  <headerFooter>
    <oddFooter>&amp;C&amp;"Arial,normal"&amp;8&amp;P</oddFooter>
  </headerFooter>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sheetPr>
    <outlinePr summaryBelow="0" summaryRight="0"/>
    <pageSetUpPr autoPageBreaks="0" fitToPage="1"/>
  </sheetPr>
  <dimension ref="A1:N16"/>
  <sheetViews>
    <sheetView workbookViewId="0"/>
  </sheetViews>
  <sheetFormatPr defaultColWidth="10.5" defaultRowHeight="11.45" customHeight="1" x14ac:dyDescent="0.2"/>
  <cols>
    <col min="1" max="1" width="11.6640625" style="47" customWidth="1"/>
    <col min="2" max="2" width="0.1640625" style="52" customWidth="1"/>
    <col min="3" max="3" width="29" style="52" customWidth="1"/>
    <col min="4" max="14" width="11.6640625" style="52" customWidth="1"/>
  </cols>
  <sheetData>
    <row r="1" spans="1:14" s="120" customFormat="1" ht="12.95" customHeight="1" x14ac:dyDescent="0.2">
      <c r="A1" s="61" t="s">
        <v>774</v>
      </c>
      <c r="B1" s="61"/>
      <c r="C1" s="61"/>
      <c r="D1" s="61"/>
      <c r="E1" s="61"/>
      <c r="F1" s="61"/>
      <c r="G1" s="61"/>
      <c r="H1" s="61"/>
      <c r="I1" s="61"/>
      <c r="J1" s="61"/>
      <c r="K1" s="61"/>
      <c r="L1" s="61"/>
      <c r="M1" s="61"/>
      <c r="N1" s="61"/>
    </row>
    <row r="2" spans="1:14" s="120" customFormat="1" ht="12.95" customHeight="1" x14ac:dyDescent="0.2"/>
    <row r="3" spans="1:14" s="120" customFormat="1" ht="41.1" customHeight="1" x14ac:dyDescent="0.2">
      <c r="A3" s="71" t="s">
        <v>785</v>
      </c>
      <c r="B3" s="71"/>
      <c r="C3" s="71"/>
      <c r="D3" s="71"/>
      <c r="E3" s="71"/>
      <c r="F3" s="71"/>
      <c r="G3" s="71"/>
      <c r="H3" s="71"/>
      <c r="I3" s="71"/>
      <c r="J3" s="71"/>
      <c r="K3" s="71"/>
      <c r="L3" s="71"/>
      <c r="M3" s="71"/>
      <c r="N3" s="71"/>
    </row>
    <row r="4" spans="1:14" s="52" customFormat="1" ht="12.95" customHeight="1" x14ac:dyDescent="0.2">
      <c r="A4" s="164" t="s">
        <v>12</v>
      </c>
      <c r="B4" s="164"/>
      <c r="C4" s="164"/>
      <c r="D4" s="164"/>
      <c r="E4" s="164"/>
      <c r="F4" s="164"/>
      <c r="G4" s="164"/>
      <c r="H4" s="164"/>
      <c r="I4" s="164"/>
      <c r="J4" s="164"/>
      <c r="K4" s="164"/>
      <c r="L4" s="164"/>
      <c r="M4" s="164"/>
      <c r="N4" s="164"/>
    </row>
    <row r="5" spans="1:14" s="52" customFormat="1" ht="12.95" customHeight="1" x14ac:dyDescent="0.2">
      <c r="N5" s="81" t="s">
        <v>786</v>
      </c>
    </row>
    <row r="6" spans="1:14" s="52" customFormat="1" ht="12.95" customHeight="1" x14ac:dyDescent="0.2"/>
    <row r="7" spans="1:14" s="52" customFormat="1" ht="41.1" customHeight="1" x14ac:dyDescent="0.2">
      <c r="A7" s="51" t="s">
        <v>20</v>
      </c>
      <c r="B7" s="360" t="s">
        <v>21</v>
      </c>
      <c r="C7" s="360"/>
      <c r="D7" s="83" t="s">
        <v>787</v>
      </c>
      <c r="E7" s="83" t="s">
        <v>788</v>
      </c>
      <c r="F7" s="83" t="s">
        <v>789</v>
      </c>
      <c r="G7" s="83" t="s">
        <v>790</v>
      </c>
      <c r="H7" s="83" t="s">
        <v>791</v>
      </c>
      <c r="I7" s="83" t="s">
        <v>792</v>
      </c>
      <c r="J7" s="51" t="s">
        <v>793</v>
      </c>
      <c r="K7" s="51" t="s">
        <v>794</v>
      </c>
      <c r="L7" s="51" t="s">
        <v>795</v>
      </c>
      <c r="M7" s="51" t="s">
        <v>796</v>
      </c>
      <c r="N7" s="51" t="s">
        <v>141</v>
      </c>
    </row>
    <row r="8" spans="1:14" s="52" customFormat="1" ht="12.95" customHeight="1" x14ac:dyDescent="0.2">
      <c r="A8" s="83" t="s">
        <v>26</v>
      </c>
      <c r="B8" s="370" t="s">
        <v>27</v>
      </c>
      <c r="C8" s="370"/>
      <c r="D8" s="83" t="s">
        <v>28</v>
      </c>
      <c r="E8" s="83" t="s">
        <v>29</v>
      </c>
      <c r="F8" s="83" t="s">
        <v>30</v>
      </c>
      <c r="G8" s="83" t="s">
        <v>31</v>
      </c>
      <c r="H8" s="83" t="s">
        <v>42</v>
      </c>
      <c r="I8" s="83" t="s">
        <v>36</v>
      </c>
      <c r="J8" s="83" t="s">
        <v>47</v>
      </c>
      <c r="K8" s="83" t="s">
        <v>39</v>
      </c>
      <c r="L8" s="83" t="s">
        <v>41</v>
      </c>
      <c r="M8" s="83" t="s">
        <v>44</v>
      </c>
      <c r="N8" s="83" t="s">
        <v>55</v>
      </c>
    </row>
    <row r="9" spans="1:14" ht="12.95" customHeight="1" x14ac:dyDescent="0.2"/>
    <row r="10" spans="1:14" ht="41.1" customHeight="1" x14ac:dyDescent="0.2">
      <c r="A10" s="71" t="s">
        <v>785</v>
      </c>
      <c r="B10" s="71"/>
      <c r="C10" s="71"/>
      <c r="D10" s="71"/>
      <c r="E10" s="71"/>
      <c r="F10" s="71"/>
      <c r="G10" s="71"/>
      <c r="H10" s="71"/>
      <c r="I10" s="71"/>
      <c r="J10" s="71"/>
      <c r="K10" s="71"/>
      <c r="L10" s="71"/>
      <c r="M10" s="71"/>
      <c r="N10" s="71"/>
    </row>
    <row r="11" spans="1:14" ht="12.95" customHeight="1" x14ac:dyDescent="0.2">
      <c r="A11" s="164" t="s">
        <v>784</v>
      </c>
      <c r="B11" s="164"/>
      <c r="C11" s="164"/>
      <c r="D11" s="164"/>
      <c r="E11" s="164"/>
      <c r="F11" s="164"/>
      <c r="G11" s="164"/>
      <c r="H11" s="164"/>
      <c r="I11" s="164"/>
      <c r="J11" s="164"/>
      <c r="K11" s="164"/>
      <c r="L11" s="164"/>
      <c r="M11" s="164"/>
      <c r="N11" s="164"/>
    </row>
    <row r="12" spans="1:14" ht="12.95" customHeight="1" x14ac:dyDescent="0.2">
      <c r="N12" s="81" t="s">
        <v>786</v>
      </c>
    </row>
    <row r="13" spans="1:14" ht="12.95" customHeight="1" x14ac:dyDescent="0.2"/>
    <row r="14" spans="1:14" ht="41.1" customHeight="1" x14ac:dyDescent="0.2">
      <c r="A14" s="51" t="s">
        <v>20</v>
      </c>
      <c r="B14" s="360" t="s">
        <v>21</v>
      </c>
      <c r="C14" s="360"/>
      <c r="D14" s="83" t="s">
        <v>787</v>
      </c>
      <c r="E14" s="83" t="s">
        <v>788</v>
      </c>
      <c r="F14" s="83" t="s">
        <v>789</v>
      </c>
      <c r="G14" s="83" t="s">
        <v>790</v>
      </c>
      <c r="H14" s="83" t="s">
        <v>791</v>
      </c>
      <c r="I14" s="83" t="s">
        <v>792</v>
      </c>
      <c r="J14" s="51" t="s">
        <v>793</v>
      </c>
      <c r="K14" s="51" t="s">
        <v>794</v>
      </c>
      <c r="L14" s="51" t="s">
        <v>795</v>
      </c>
      <c r="M14" s="51" t="s">
        <v>796</v>
      </c>
      <c r="N14" s="51" t="s">
        <v>141</v>
      </c>
    </row>
    <row r="15" spans="1:14" ht="12.95" customHeight="1" x14ac:dyDescent="0.2">
      <c r="A15" s="83" t="s">
        <v>26</v>
      </c>
      <c r="B15" s="370" t="s">
        <v>27</v>
      </c>
      <c r="C15" s="370"/>
      <c r="D15" s="83" t="s">
        <v>28</v>
      </c>
      <c r="E15" s="83" t="s">
        <v>29</v>
      </c>
      <c r="F15" s="83" t="s">
        <v>30</v>
      </c>
      <c r="G15" s="83" t="s">
        <v>31</v>
      </c>
      <c r="H15" s="83" t="s">
        <v>42</v>
      </c>
      <c r="I15" s="83" t="s">
        <v>36</v>
      </c>
      <c r="J15" s="83" t="s">
        <v>47</v>
      </c>
      <c r="K15" s="83" t="s">
        <v>39</v>
      </c>
      <c r="L15" s="83" t="s">
        <v>41</v>
      </c>
      <c r="M15" s="83" t="s">
        <v>44</v>
      </c>
      <c r="N15" s="83" t="s">
        <v>55</v>
      </c>
    </row>
    <row r="16" spans="1:14" s="1" customFormat="1" ht="12.95" customHeight="1" x14ac:dyDescent="0.2"/>
  </sheetData>
  <mergeCells count="4">
    <mergeCell ref="B7:C7"/>
    <mergeCell ref="B8:C8"/>
    <mergeCell ref="B14:C14"/>
    <mergeCell ref="B15:C15"/>
  </mergeCells>
  <pageMargins left="0.78740157480314965" right="0.19685039370078741" top="0.19685039370078741" bottom="0.19685039370078741" header="0" footer="0"/>
  <pageSetup paperSize="9" firstPageNumber="153" fitToHeight="0" pageOrder="overThenDown" orientation="landscape" useFirstPageNumber="1"/>
  <headerFooter>
    <oddFooter>&amp;C&amp;"Arial,normal"&amp;8&amp;P</oddFooter>
  </headerFooter>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sheetPr>
    <outlinePr summaryBelow="0" summaryRight="0"/>
    <pageSetUpPr autoPageBreaks="0" fitToPage="1"/>
  </sheetPr>
  <dimension ref="A1:K64"/>
  <sheetViews>
    <sheetView workbookViewId="0"/>
  </sheetViews>
  <sheetFormatPr defaultColWidth="10.5" defaultRowHeight="11.45" customHeight="1" x14ac:dyDescent="0.2"/>
  <cols>
    <col min="1" max="1" width="11.6640625" style="47" customWidth="1"/>
    <col min="2" max="2" width="0.1640625" style="52" customWidth="1"/>
    <col min="3" max="3" width="29" style="52" customWidth="1"/>
    <col min="4" max="11" width="16" style="52" customWidth="1"/>
  </cols>
  <sheetData>
    <row r="1" spans="1:11" s="120" customFormat="1" ht="12.95" customHeight="1" x14ac:dyDescent="0.2">
      <c r="A1" s="61" t="s">
        <v>774</v>
      </c>
      <c r="B1" s="61"/>
      <c r="C1" s="61"/>
      <c r="D1" s="61"/>
      <c r="E1" s="61"/>
      <c r="F1" s="61"/>
      <c r="G1" s="61"/>
      <c r="H1" s="61"/>
      <c r="I1" s="61"/>
      <c r="J1" s="61"/>
      <c r="K1" s="61"/>
    </row>
    <row r="2" spans="1:11" s="120" customFormat="1" ht="12.95" customHeight="1" x14ac:dyDescent="0.2"/>
    <row r="3" spans="1:11" s="120" customFormat="1" ht="27" customHeight="1" x14ac:dyDescent="0.2">
      <c r="A3" s="71" t="s">
        <v>797</v>
      </c>
      <c r="B3" s="71"/>
      <c r="C3" s="71"/>
      <c r="D3" s="71"/>
      <c r="E3" s="71"/>
      <c r="F3" s="71"/>
      <c r="G3" s="71"/>
      <c r="H3" s="71"/>
      <c r="I3" s="71"/>
      <c r="J3" s="71"/>
      <c r="K3" s="71"/>
    </row>
    <row r="4" spans="1:11" s="52" customFormat="1" ht="12.95" customHeight="1" x14ac:dyDescent="0.2">
      <c r="A4" s="164" t="s">
        <v>12</v>
      </c>
      <c r="B4" s="164"/>
      <c r="C4" s="164"/>
      <c r="D4" s="164"/>
      <c r="E4" s="164"/>
      <c r="F4" s="164"/>
      <c r="G4" s="164"/>
      <c r="H4" s="164"/>
      <c r="I4" s="164"/>
      <c r="J4" s="164"/>
      <c r="K4" s="164"/>
    </row>
    <row r="5" spans="1:11" s="52" customFormat="1" ht="12.95" customHeight="1" x14ac:dyDescent="0.2">
      <c r="K5" s="81" t="s">
        <v>798</v>
      </c>
    </row>
    <row r="6" spans="1:11" s="52" customFormat="1" ht="12.95" customHeight="1" x14ac:dyDescent="0.2"/>
    <row r="7" spans="1:11" s="52" customFormat="1" ht="27" customHeight="1" x14ac:dyDescent="0.2">
      <c r="A7" s="51" t="s">
        <v>20</v>
      </c>
      <c r="B7" s="360" t="s">
        <v>21</v>
      </c>
      <c r="C7" s="360"/>
      <c r="D7" s="83" t="s">
        <v>787</v>
      </c>
      <c r="E7" s="83" t="s">
        <v>788</v>
      </c>
      <c r="F7" s="83" t="s">
        <v>789</v>
      </c>
      <c r="G7" s="83" t="s">
        <v>790</v>
      </c>
      <c r="H7" s="83" t="s">
        <v>791</v>
      </c>
      <c r="I7" s="83" t="s">
        <v>792</v>
      </c>
      <c r="J7" s="51" t="s">
        <v>799</v>
      </c>
      <c r="K7" s="51" t="s">
        <v>141</v>
      </c>
    </row>
    <row r="8" spans="1:11" s="52" customFormat="1" ht="12.95" customHeight="1" x14ac:dyDescent="0.2">
      <c r="A8" s="83" t="s">
        <v>26</v>
      </c>
      <c r="B8" s="370" t="s">
        <v>27</v>
      </c>
      <c r="C8" s="370"/>
      <c r="D8" s="83" t="s">
        <v>28</v>
      </c>
      <c r="E8" s="83" t="s">
        <v>29</v>
      </c>
      <c r="F8" s="83" t="s">
        <v>30</v>
      </c>
      <c r="G8" s="83" t="s">
        <v>31</v>
      </c>
      <c r="H8" s="83" t="s">
        <v>42</v>
      </c>
      <c r="I8" s="83" t="s">
        <v>36</v>
      </c>
      <c r="J8" s="83" t="s">
        <v>47</v>
      </c>
      <c r="K8" s="83" t="s">
        <v>39</v>
      </c>
    </row>
    <row r="9" spans="1:11" s="52" customFormat="1" ht="12.95" customHeight="1" x14ac:dyDescent="0.2">
      <c r="A9" s="370" t="s">
        <v>32</v>
      </c>
      <c r="B9" s="370"/>
      <c r="C9" s="370"/>
      <c r="D9" s="370"/>
      <c r="E9" s="370"/>
      <c r="F9" s="370"/>
      <c r="G9" s="370"/>
      <c r="H9" s="370"/>
      <c r="I9" s="370"/>
      <c r="J9" s="370"/>
      <c r="K9" s="370"/>
    </row>
    <row r="10" spans="1:11" s="52" customFormat="1" ht="27" customHeight="1" x14ac:dyDescent="0.2">
      <c r="A10" s="51" t="s">
        <v>26</v>
      </c>
      <c r="B10" s="369" t="s">
        <v>800</v>
      </c>
      <c r="C10" s="369"/>
      <c r="D10" s="13">
        <v>19997041.989999998</v>
      </c>
      <c r="E10" s="18">
        <v>0</v>
      </c>
      <c r="F10" s="18">
        <v>0</v>
      </c>
      <c r="G10" s="18">
        <v>0</v>
      </c>
      <c r="H10" s="18">
        <v>0</v>
      </c>
      <c r="I10" s="18">
        <v>0</v>
      </c>
      <c r="J10" s="18">
        <v>0</v>
      </c>
      <c r="K10" s="13">
        <v>19997041.989999998</v>
      </c>
    </row>
    <row r="11" spans="1:11" s="52" customFormat="1" ht="12.95" customHeight="1" x14ac:dyDescent="0.2">
      <c r="A11" s="51" t="s">
        <v>27</v>
      </c>
      <c r="B11" s="368" t="s">
        <v>801</v>
      </c>
      <c r="C11" s="368"/>
      <c r="D11" s="13">
        <v>19997041.989999998</v>
      </c>
      <c r="E11" s="18">
        <v>0</v>
      </c>
      <c r="F11" s="18">
        <v>0</v>
      </c>
      <c r="G11" s="18">
        <v>0</v>
      </c>
      <c r="H11" s="18">
        <v>0</v>
      </c>
      <c r="I11" s="18">
        <v>0</v>
      </c>
      <c r="J11" s="18">
        <v>0</v>
      </c>
      <c r="K11" s="13">
        <v>19997041.989999998</v>
      </c>
    </row>
    <row r="12" spans="1:11" s="52" customFormat="1" ht="56.1" customHeight="1" x14ac:dyDescent="0.2">
      <c r="A12" s="51" t="s">
        <v>28</v>
      </c>
      <c r="B12" s="369" t="s">
        <v>37</v>
      </c>
      <c r="C12" s="369"/>
      <c r="D12" s="13">
        <v>144865581.05000001</v>
      </c>
      <c r="E12" s="18">
        <v>0</v>
      </c>
      <c r="F12" s="18">
        <v>0</v>
      </c>
      <c r="G12" s="18">
        <v>0</v>
      </c>
      <c r="H12" s="18">
        <v>0</v>
      </c>
      <c r="I12" s="13">
        <v>2950843.43</v>
      </c>
      <c r="J12" s="18">
        <v>0</v>
      </c>
      <c r="K12" s="13">
        <v>147816424.47999999</v>
      </c>
    </row>
    <row r="13" spans="1:11" s="52" customFormat="1" ht="56.1" customHeight="1" x14ac:dyDescent="0.2">
      <c r="A13" s="51" t="s">
        <v>29</v>
      </c>
      <c r="B13" s="368" t="s">
        <v>802</v>
      </c>
      <c r="C13" s="368"/>
      <c r="D13" s="13">
        <v>129022076.51000001</v>
      </c>
      <c r="E13" s="18">
        <v>0</v>
      </c>
      <c r="F13" s="18">
        <v>0</v>
      </c>
      <c r="G13" s="18">
        <v>0</v>
      </c>
      <c r="H13" s="18">
        <v>0</v>
      </c>
      <c r="I13" s="18">
        <v>0</v>
      </c>
      <c r="J13" s="18">
        <v>0</v>
      </c>
      <c r="K13" s="13">
        <v>129022076.51000001</v>
      </c>
    </row>
    <row r="14" spans="1:11" s="52" customFormat="1" ht="41.1" customHeight="1" x14ac:dyDescent="0.2">
      <c r="A14" s="51" t="s">
        <v>30</v>
      </c>
      <c r="B14" s="388" t="s">
        <v>803</v>
      </c>
      <c r="C14" s="388"/>
      <c r="D14" s="13">
        <v>129007283.69</v>
      </c>
      <c r="E14" s="18">
        <v>0</v>
      </c>
      <c r="F14" s="18">
        <v>0</v>
      </c>
      <c r="G14" s="18">
        <v>0</v>
      </c>
      <c r="H14" s="18">
        <v>0</v>
      </c>
      <c r="I14" s="18">
        <v>0</v>
      </c>
      <c r="J14" s="18">
        <v>0</v>
      </c>
      <c r="K14" s="13">
        <v>129007283.69</v>
      </c>
    </row>
    <row r="15" spans="1:11" s="52" customFormat="1" ht="98.1" customHeight="1" x14ac:dyDescent="0.2">
      <c r="A15" s="51" t="s">
        <v>31</v>
      </c>
      <c r="B15" s="388" t="s">
        <v>804</v>
      </c>
      <c r="C15" s="388"/>
      <c r="D15" s="21">
        <v>3138.12</v>
      </c>
      <c r="E15" s="18">
        <v>0</v>
      </c>
      <c r="F15" s="18">
        <v>0</v>
      </c>
      <c r="G15" s="18">
        <v>0</v>
      </c>
      <c r="H15" s="18">
        <v>0</v>
      </c>
      <c r="I15" s="18">
        <v>0</v>
      </c>
      <c r="J15" s="18">
        <v>0</v>
      </c>
      <c r="K15" s="21">
        <v>3138.12</v>
      </c>
    </row>
    <row r="16" spans="1:11" s="52" customFormat="1" ht="56.1" customHeight="1" x14ac:dyDescent="0.2">
      <c r="A16" s="51" t="s">
        <v>42</v>
      </c>
      <c r="B16" s="388" t="s">
        <v>805</v>
      </c>
      <c r="C16" s="388"/>
      <c r="D16" s="21">
        <v>11654.7</v>
      </c>
      <c r="E16" s="18">
        <v>0</v>
      </c>
      <c r="F16" s="18">
        <v>0</v>
      </c>
      <c r="G16" s="18">
        <v>0</v>
      </c>
      <c r="H16" s="18">
        <v>0</v>
      </c>
      <c r="I16" s="18">
        <v>0</v>
      </c>
      <c r="J16" s="18">
        <v>0</v>
      </c>
      <c r="K16" s="21">
        <v>11654.7</v>
      </c>
    </row>
    <row r="17" spans="1:11" s="52" customFormat="1" ht="41.1" customHeight="1" x14ac:dyDescent="0.2">
      <c r="A17" s="51" t="s">
        <v>36</v>
      </c>
      <c r="B17" s="368" t="s">
        <v>806</v>
      </c>
      <c r="C17" s="368"/>
      <c r="D17" s="18">
        <v>0</v>
      </c>
      <c r="E17" s="21">
        <v>815584.37</v>
      </c>
      <c r="F17" s="18">
        <v>0</v>
      </c>
      <c r="G17" s="18">
        <v>0</v>
      </c>
      <c r="H17" s="18">
        <v>0</v>
      </c>
      <c r="I17" s="13">
        <v>2950843.43</v>
      </c>
      <c r="J17" s="18">
        <v>0</v>
      </c>
      <c r="K17" s="13">
        <v>3766427.8</v>
      </c>
    </row>
    <row r="18" spans="1:11" s="52" customFormat="1" ht="12.95" customHeight="1" x14ac:dyDescent="0.2">
      <c r="A18" s="51" t="s">
        <v>47</v>
      </c>
      <c r="B18" s="388" t="s">
        <v>807</v>
      </c>
      <c r="C18" s="388"/>
      <c r="D18" s="18">
        <v>0</v>
      </c>
      <c r="E18" s="18">
        <v>0</v>
      </c>
      <c r="F18" s="18">
        <v>0</v>
      </c>
      <c r="G18" s="18">
        <v>0</v>
      </c>
      <c r="H18" s="18">
        <v>0</v>
      </c>
      <c r="I18" s="13">
        <v>2950843.43</v>
      </c>
      <c r="J18" s="18">
        <v>0</v>
      </c>
      <c r="K18" s="13">
        <v>2950843.43</v>
      </c>
    </row>
    <row r="19" spans="1:11" s="52" customFormat="1" ht="12.95" customHeight="1" x14ac:dyDescent="0.2">
      <c r="A19" s="51" t="s">
        <v>39</v>
      </c>
      <c r="B19" s="388" t="s">
        <v>416</v>
      </c>
      <c r="C19" s="388"/>
      <c r="D19" s="18">
        <v>0</v>
      </c>
      <c r="E19" s="21">
        <v>815584.37</v>
      </c>
      <c r="F19" s="18">
        <v>0</v>
      </c>
      <c r="G19" s="18">
        <v>0</v>
      </c>
      <c r="H19" s="18">
        <v>0</v>
      </c>
      <c r="I19" s="18">
        <v>0</v>
      </c>
      <c r="J19" s="18">
        <v>0</v>
      </c>
      <c r="K19" s="21">
        <v>815584.37</v>
      </c>
    </row>
    <row r="20" spans="1:11" s="52" customFormat="1" ht="27" customHeight="1" x14ac:dyDescent="0.2">
      <c r="A20" s="51" t="s">
        <v>41</v>
      </c>
      <c r="B20" s="368" t="s">
        <v>808</v>
      </c>
      <c r="C20" s="368"/>
      <c r="D20" s="13">
        <v>15027920.17</v>
      </c>
      <c r="E20" s="18">
        <v>0</v>
      </c>
      <c r="F20" s="18">
        <v>0</v>
      </c>
      <c r="G20" s="18">
        <v>0</v>
      </c>
      <c r="H20" s="18">
        <v>0</v>
      </c>
      <c r="I20" s="18">
        <v>0</v>
      </c>
      <c r="J20" s="18">
        <v>0</v>
      </c>
      <c r="K20" s="13">
        <v>15027920.17</v>
      </c>
    </row>
    <row r="21" spans="1:11" s="52" customFormat="1" ht="27" customHeight="1" x14ac:dyDescent="0.2">
      <c r="A21" s="51" t="s">
        <v>44</v>
      </c>
      <c r="B21" s="388" t="s">
        <v>809</v>
      </c>
      <c r="C21" s="388"/>
      <c r="D21" s="112">
        <v>0.13</v>
      </c>
      <c r="E21" s="18">
        <v>0</v>
      </c>
      <c r="F21" s="18">
        <v>0</v>
      </c>
      <c r="G21" s="18">
        <v>0</v>
      </c>
      <c r="H21" s="18">
        <v>0</v>
      </c>
      <c r="I21" s="18">
        <v>0</v>
      </c>
      <c r="J21" s="18">
        <v>0</v>
      </c>
      <c r="K21" s="112">
        <v>0.13</v>
      </c>
    </row>
    <row r="22" spans="1:11" s="52" customFormat="1" ht="12.95" customHeight="1" x14ac:dyDescent="0.2">
      <c r="A22" s="51" t="s">
        <v>55</v>
      </c>
      <c r="B22" s="388" t="s">
        <v>416</v>
      </c>
      <c r="C22" s="388"/>
      <c r="D22" s="13">
        <v>15027920.039999999</v>
      </c>
      <c r="E22" s="18">
        <v>0</v>
      </c>
      <c r="F22" s="18">
        <v>0</v>
      </c>
      <c r="G22" s="18">
        <v>0</v>
      </c>
      <c r="H22" s="18">
        <v>0</v>
      </c>
      <c r="I22" s="18">
        <v>0</v>
      </c>
      <c r="J22" s="18">
        <v>0</v>
      </c>
      <c r="K22" s="13">
        <v>15027920.039999999</v>
      </c>
    </row>
    <row r="23" spans="1:11" s="52" customFormat="1" ht="12.95" customHeight="1" x14ac:dyDescent="0.2">
      <c r="A23" s="51" t="s">
        <v>58</v>
      </c>
      <c r="B23" s="369" t="s">
        <v>56</v>
      </c>
      <c r="C23" s="369"/>
      <c r="D23" s="13">
        <v>164047038.66999999</v>
      </c>
      <c r="E23" s="21">
        <v>815584.37</v>
      </c>
      <c r="F23" s="18">
        <v>0</v>
      </c>
      <c r="G23" s="18">
        <v>0</v>
      </c>
      <c r="H23" s="18">
        <v>0</v>
      </c>
      <c r="I23" s="13">
        <v>2950843.43</v>
      </c>
      <c r="J23" s="18">
        <v>0</v>
      </c>
      <c r="K23" s="13">
        <v>167813466.47</v>
      </c>
    </row>
    <row r="24" spans="1:11" s="52" customFormat="1" ht="12.95" customHeight="1" x14ac:dyDescent="0.2">
      <c r="A24" s="370" t="s">
        <v>57</v>
      </c>
      <c r="B24" s="370"/>
      <c r="C24" s="370"/>
      <c r="D24" s="370"/>
      <c r="E24" s="370"/>
      <c r="F24" s="370"/>
      <c r="G24" s="370"/>
      <c r="H24" s="370"/>
      <c r="I24" s="370"/>
      <c r="J24" s="370"/>
      <c r="K24" s="370"/>
    </row>
    <row r="25" spans="1:11" s="52" customFormat="1" ht="56.1" customHeight="1" x14ac:dyDescent="0.2">
      <c r="A25" s="51" t="s">
        <v>60</v>
      </c>
      <c r="B25" s="369" t="s">
        <v>59</v>
      </c>
      <c r="C25" s="369"/>
      <c r="D25" s="21">
        <v>383066.9</v>
      </c>
      <c r="E25" s="13">
        <v>7521424.3099999996</v>
      </c>
      <c r="F25" s="18">
        <v>0</v>
      </c>
      <c r="G25" s="18">
        <v>0</v>
      </c>
      <c r="H25" s="18">
        <v>0</v>
      </c>
      <c r="I25" s="18">
        <v>0</v>
      </c>
      <c r="J25" s="18">
        <v>0</v>
      </c>
      <c r="K25" s="13">
        <v>7904491.21</v>
      </c>
    </row>
    <row r="26" spans="1:11" s="52" customFormat="1" ht="41.1" customHeight="1" x14ac:dyDescent="0.2">
      <c r="A26" s="51" t="s">
        <v>63</v>
      </c>
      <c r="B26" s="368" t="s">
        <v>810</v>
      </c>
      <c r="C26" s="368"/>
      <c r="D26" s="18">
        <v>0</v>
      </c>
      <c r="E26" s="13">
        <v>7521424.3099999996</v>
      </c>
      <c r="F26" s="18">
        <v>0</v>
      </c>
      <c r="G26" s="18">
        <v>0</v>
      </c>
      <c r="H26" s="18">
        <v>0</v>
      </c>
      <c r="I26" s="18">
        <v>0</v>
      </c>
      <c r="J26" s="18">
        <v>0</v>
      </c>
      <c r="K26" s="13">
        <v>7521424.3099999996</v>
      </c>
    </row>
    <row r="27" spans="1:11" s="52" customFormat="1" ht="12.95" customHeight="1" x14ac:dyDescent="0.2">
      <c r="A27" s="51" t="s">
        <v>66</v>
      </c>
      <c r="B27" s="388" t="s">
        <v>811</v>
      </c>
      <c r="C27" s="388"/>
      <c r="D27" s="18">
        <v>0</v>
      </c>
      <c r="E27" s="13">
        <v>7521424.3099999996</v>
      </c>
      <c r="F27" s="18">
        <v>0</v>
      </c>
      <c r="G27" s="18">
        <v>0</v>
      </c>
      <c r="H27" s="18">
        <v>0</v>
      </c>
      <c r="I27" s="18">
        <v>0</v>
      </c>
      <c r="J27" s="18">
        <v>0</v>
      </c>
      <c r="K27" s="13">
        <v>7521424.3099999996</v>
      </c>
    </row>
    <row r="28" spans="1:11" s="52" customFormat="1" ht="27" customHeight="1" x14ac:dyDescent="0.2">
      <c r="A28" s="51" t="s">
        <v>46</v>
      </c>
      <c r="B28" s="368" t="s">
        <v>812</v>
      </c>
      <c r="C28" s="368"/>
      <c r="D28" s="21">
        <v>383066.9</v>
      </c>
      <c r="E28" s="18">
        <v>0</v>
      </c>
      <c r="F28" s="18">
        <v>0</v>
      </c>
      <c r="G28" s="18">
        <v>0</v>
      </c>
      <c r="H28" s="18">
        <v>0</v>
      </c>
      <c r="I28" s="18">
        <v>0</v>
      </c>
      <c r="J28" s="18">
        <v>0</v>
      </c>
      <c r="K28" s="21">
        <v>383066.9</v>
      </c>
    </row>
    <row r="29" spans="1:11" s="52" customFormat="1" ht="12.95" customHeight="1" x14ac:dyDescent="0.2">
      <c r="A29" s="51" t="s">
        <v>49</v>
      </c>
      <c r="B29" s="388" t="s">
        <v>416</v>
      </c>
      <c r="C29" s="388"/>
      <c r="D29" s="21">
        <v>383066.9</v>
      </c>
      <c r="E29" s="18">
        <v>0</v>
      </c>
      <c r="F29" s="18">
        <v>0</v>
      </c>
      <c r="G29" s="18">
        <v>0</v>
      </c>
      <c r="H29" s="18">
        <v>0</v>
      </c>
      <c r="I29" s="18">
        <v>0</v>
      </c>
      <c r="J29" s="18">
        <v>0</v>
      </c>
      <c r="K29" s="21">
        <v>383066.9</v>
      </c>
    </row>
    <row r="30" spans="1:11" s="52" customFormat="1" ht="12.95" customHeight="1" x14ac:dyDescent="0.2">
      <c r="A30" s="51" t="s">
        <v>54</v>
      </c>
      <c r="B30" s="369" t="s">
        <v>70</v>
      </c>
      <c r="C30" s="369"/>
      <c r="D30" s="21">
        <v>383066.9</v>
      </c>
      <c r="E30" s="13">
        <v>7521424.3099999996</v>
      </c>
      <c r="F30" s="18">
        <v>0</v>
      </c>
      <c r="G30" s="18">
        <v>0</v>
      </c>
      <c r="H30" s="18">
        <v>0</v>
      </c>
      <c r="I30" s="18">
        <v>0</v>
      </c>
      <c r="J30" s="18">
        <v>0</v>
      </c>
      <c r="K30" s="13">
        <v>7904491.21</v>
      </c>
    </row>
    <row r="31" spans="1:11" s="52" customFormat="1" ht="12.95" customHeight="1" x14ac:dyDescent="0.2">
      <c r="A31" s="51" t="s">
        <v>74</v>
      </c>
      <c r="B31" s="369" t="s">
        <v>813</v>
      </c>
      <c r="C31" s="369"/>
      <c r="D31" s="13">
        <v>163663971.77000001</v>
      </c>
      <c r="E31" s="227">
        <v>-6705839.9400000004</v>
      </c>
      <c r="F31" s="18">
        <v>0</v>
      </c>
      <c r="G31" s="18">
        <v>0</v>
      </c>
      <c r="H31" s="18">
        <v>0</v>
      </c>
      <c r="I31" s="13">
        <v>2950843.43</v>
      </c>
      <c r="J31" s="18">
        <v>0</v>
      </c>
      <c r="K31" s="13">
        <v>159908975.25999999</v>
      </c>
    </row>
    <row r="32" spans="1:11" ht="12.95" customHeight="1" x14ac:dyDescent="0.2"/>
    <row r="33" spans="1:11" ht="27" customHeight="1" x14ac:dyDescent="0.2">
      <c r="A33" s="71" t="s">
        <v>797</v>
      </c>
      <c r="B33" s="71"/>
      <c r="C33" s="71"/>
      <c r="D33" s="71"/>
      <c r="E33" s="71"/>
      <c r="F33" s="71"/>
      <c r="G33" s="71"/>
      <c r="H33" s="71"/>
      <c r="I33" s="71"/>
      <c r="J33" s="71"/>
      <c r="K33" s="71"/>
    </row>
    <row r="34" spans="1:11" ht="12.95" customHeight="1" x14ac:dyDescent="0.2">
      <c r="A34" s="164" t="s">
        <v>784</v>
      </c>
      <c r="B34" s="164"/>
      <c r="C34" s="164"/>
      <c r="D34" s="164"/>
      <c r="E34" s="164"/>
      <c r="F34" s="164"/>
      <c r="G34" s="164"/>
      <c r="H34" s="164"/>
      <c r="I34" s="164"/>
      <c r="J34" s="164"/>
      <c r="K34" s="164"/>
    </row>
    <row r="35" spans="1:11" ht="12.95" customHeight="1" x14ac:dyDescent="0.2">
      <c r="K35" s="81" t="s">
        <v>798</v>
      </c>
    </row>
    <row r="36" spans="1:11" ht="12.95" customHeight="1" x14ac:dyDescent="0.2"/>
    <row r="37" spans="1:11" ht="27" customHeight="1" x14ac:dyDescent="0.2">
      <c r="A37" s="51" t="s">
        <v>20</v>
      </c>
      <c r="B37" s="360" t="s">
        <v>21</v>
      </c>
      <c r="C37" s="360"/>
      <c r="D37" s="83" t="s">
        <v>787</v>
      </c>
      <c r="E37" s="83" t="s">
        <v>788</v>
      </c>
      <c r="F37" s="83" t="s">
        <v>789</v>
      </c>
      <c r="G37" s="83" t="s">
        <v>790</v>
      </c>
      <c r="H37" s="83" t="s">
        <v>791</v>
      </c>
      <c r="I37" s="83" t="s">
        <v>792</v>
      </c>
      <c r="J37" s="51" t="s">
        <v>799</v>
      </c>
      <c r="K37" s="51" t="s">
        <v>141</v>
      </c>
    </row>
    <row r="38" spans="1:11" ht="12.95" customHeight="1" x14ac:dyDescent="0.2">
      <c r="A38" s="83" t="s">
        <v>26</v>
      </c>
      <c r="B38" s="370" t="s">
        <v>27</v>
      </c>
      <c r="C38" s="370"/>
      <c r="D38" s="83" t="s">
        <v>28</v>
      </c>
      <c r="E38" s="83" t="s">
        <v>29</v>
      </c>
      <c r="F38" s="83" t="s">
        <v>30</v>
      </c>
      <c r="G38" s="83" t="s">
        <v>31</v>
      </c>
      <c r="H38" s="83" t="s">
        <v>42</v>
      </c>
      <c r="I38" s="83" t="s">
        <v>36</v>
      </c>
      <c r="J38" s="83" t="s">
        <v>47</v>
      </c>
      <c r="K38" s="83" t="s">
        <v>39</v>
      </c>
    </row>
    <row r="39" spans="1:11" ht="12.95" customHeight="1" x14ac:dyDescent="0.2">
      <c r="A39" s="370" t="s">
        <v>32</v>
      </c>
      <c r="B39" s="370"/>
      <c r="C39" s="370"/>
      <c r="D39" s="370"/>
      <c r="E39" s="370"/>
      <c r="F39" s="370"/>
      <c r="G39" s="370"/>
      <c r="H39" s="370"/>
      <c r="I39" s="370"/>
      <c r="J39" s="370"/>
      <c r="K39" s="370"/>
    </row>
    <row r="40" spans="1:11" ht="27" customHeight="1" x14ac:dyDescent="0.2">
      <c r="A40" s="51" t="s">
        <v>26</v>
      </c>
      <c r="B40" s="369" t="s">
        <v>800</v>
      </c>
      <c r="C40" s="369"/>
      <c r="D40" s="13">
        <v>10962585.720000001</v>
      </c>
      <c r="E40" s="18">
        <v>0</v>
      </c>
      <c r="F40" s="18">
        <v>0</v>
      </c>
      <c r="G40" s="18">
        <v>0</v>
      </c>
      <c r="H40" s="18">
        <v>0</v>
      </c>
      <c r="I40" s="18">
        <v>0</v>
      </c>
      <c r="J40" s="18">
        <v>0</v>
      </c>
      <c r="K40" s="13">
        <v>10962585.720000001</v>
      </c>
    </row>
    <row r="41" spans="1:11" ht="12.95" customHeight="1" x14ac:dyDescent="0.2">
      <c r="A41" s="51" t="s">
        <v>27</v>
      </c>
      <c r="B41" s="368" t="s">
        <v>801</v>
      </c>
      <c r="C41" s="368"/>
      <c r="D41" s="13">
        <v>10962585.720000001</v>
      </c>
      <c r="E41" s="18">
        <v>0</v>
      </c>
      <c r="F41" s="18">
        <v>0</v>
      </c>
      <c r="G41" s="18">
        <v>0</v>
      </c>
      <c r="H41" s="18">
        <v>0</v>
      </c>
      <c r="I41" s="18">
        <v>0</v>
      </c>
      <c r="J41" s="18">
        <v>0</v>
      </c>
      <c r="K41" s="13">
        <v>10962585.720000001</v>
      </c>
    </row>
    <row r="42" spans="1:11" ht="69.95" customHeight="1" x14ac:dyDescent="0.2">
      <c r="A42" s="51" t="s">
        <v>28</v>
      </c>
      <c r="B42" s="369" t="s">
        <v>34</v>
      </c>
      <c r="C42" s="369"/>
      <c r="D42" s="18">
        <v>0</v>
      </c>
      <c r="E42" s="18">
        <v>0</v>
      </c>
      <c r="F42" s="18">
        <v>0</v>
      </c>
      <c r="G42" s="18">
        <v>0</v>
      </c>
      <c r="H42" s="13">
        <v>108619355.81999999</v>
      </c>
      <c r="I42" s="18">
        <v>0</v>
      </c>
      <c r="J42" s="18">
        <v>0</v>
      </c>
      <c r="K42" s="13">
        <v>108619355.81999999</v>
      </c>
    </row>
    <row r="43" spans="1:11" ht="12.95" customHeight="1" x14ac:dyDescent="0.2">
      <c r="A43" s="51" t="s">
        <v>29</v>
      </c>
      <c r="B43" s="368" t="s">
        <v>377</v>
      </c>
      <c r="C43" s="368"/>
      <c r="D43" s="18">
        <v>0</v>
      </c>
      <c r="E43" s="18">
        <v>0</v>
      </c>
      <c r="F43" s="18">
        <v>0</v>
      </c>
      <c r="G43" s="18">
        <v>0</v>
      </c>
      <c r="H43" s="13">
        <v>108619355.81999999</v>
      </c>
      <c r="I43" s="18">
        <v>0</v>
      </c>
      <c r="J43" s="18">
        <v>0</v>
      </c>
      <c r="K43" s="13">
        <v>108619355.81999999</v>
      </c>
    </row>
    <row r="44" spans="1:11" ht="56.1" customHeight="1" x14ac:dyDescent="0.2">
      <c r="A44" s="51" t="s">
        <v>30</v>
      </c>
      <c r="B44" s="369" t="s">
        <v>37</v>
      </c>
      <c r="C44" s="369"/>
      <c r="D44" s="13">
        <v>446709861.76999998</v>
      </c>
      <c r="E44" s="18">
        <v>0</v>
      </c>
      <c r="F44" s="18">
        <v>0</v>
      </c>
      <c r="G44" s="18">
        <v>0</v>
      </c>
      <c r="H44" s="18">
        <v>0</v>
      </c>
      <c r="I44" s="18">
        <v>0</v>
      </c>
      <c r="J44" s="18">
        <v>0</v>
      </c>
      <c r="K44" s="13">
        <v>446709861.76999998</v>
      </c>
    </row>
    <row r="45" spans="1:11" ht="56.1" customHeight="1" x14ac:dyDescent="0.2">
      <c r="A45" s="51" t="s">
        <v>31</v>
      </c>
      <c r="B45" s="368" t="s">
        <v>802</v>
      </c>
      <c r="C45" s="368"/>
      <c r="D45" s="13">
        <v>50204322.299999997</v>
      </c>
      <c r="E45" s="18">
        <v>0</v>
      </c>
      <c r="F45" s="18">
        <v>0</v>
      </c>
      <c r="G45" s="18">
        <v>0</v>
      </c>
      <c r="H45" s="18">
        <v>0</v>
      </c>
      <c r="I45" s="18">
        <v>0</v>
      </c>
      <c r="J45" s="18">
        <v>0</v>
      </c>
      <c r="K45" s="13">
        <v>50204322.299999997</v>
      </c>
    </row>
    <row r="46" spans="1:11" ht="41.1" customHeight="1" x14ac:dyDescent="0.2">
      <c r="A46" s="51" t="s">
        <v>42</v>
      </c>
      <c r="B46" s="388" t="s">
        <v>803</v>
      </c>
      <c r="C46" s="388"/>
      <c r="D46" s="13">
        <v>50165556.710000001</v>
      </c>
      <c r="E46" s="18">
        <v>0</v>
      </c>
      <c r="F46" s="18">
        <v>0</v>
      </c>
      <c r="G46" s="18">
        <v>0</v>
      </c>
      <c r="H46" s="18">
        <v>0</v>
      </c>
      <c r="I46" s="18">
        <v>0</v>
      </c>
      <c r="J46" s="18">
        <v>0</v>
      </c>
      <c r="K46" s="13">
        <v>50165556.710000001</v>
      </c>
    </row>
    <row r="47" spans="1:11" ht="98.1" customHeight="1" x14ac:dyDescent="0.2">
      <c r="A47" s="51" t="s">
        <v>36</v>
      </c>
      <c r="B47" s="388" t="s">
        <v>804</v>
      </c>
      <c r="C47" s="388"/>
      <c r="D47" s="21">
        <v>16661.330000000002</v>
      </c>
      <c r="E47" s="18">
        <v>0</v>
      </c>
      <c r="F47" s="18">
        <v>0</v>
      </c>
      <c r="G47" s="18">
        <v>0</v>
      </c>
      <c r="H47" s="18">
        <v>0</v>
      </c>
      <c r="I47" s="18">
        <v>0</v>
      </c>
      <c r="J47" s="18">
        <v>0</v>
      </c>
      <c r="K47" s="21">
        <v>16661.330000000002</v>
      </c>
    </row>
    <row r="48" spans="1:11" ht="56.1" customHeight="1" x14ac:dyDescent="0.2">
      <c r="A48" s="51" t="s">
        <v>47</v>
      </c>
      <c r="B48" s="388" t="s">
        <v>805</v>
      </c>
      <c r="C48" s="388"/>
      <c r="D48" s="21">
        <v>22104.26</v>
      </c>
      <c r="E48" s="18">
        <v>0</v>
      </c>
      <c r="F48" s="18">
        <v>0</v>
      </c>
      <c r="G48" s="18">
        <v>0</v>
      </c>
      <c r="H48" s="18">
        <v>0</v>
      </c>
      <c r="I48" s="18">
        <v>0</v>
      </c>
      <c r="J48" s="18">
        <v>0</v>
      </c>
      <c r="K48" s="21">
        <v>22104.26</v>
      </c>
    </row>
    <row r="49" spans="1:11" ht="41.1" customHeight="1" x14ac:dyDescent="0.2">
      <c r="A49" s="51" t="s">
        <v>39</v>
      </c>
      <c r="B49" s="368" t="s">
        <v>806</v>
      </c>
      <c r="C49" s="368"/>
      <c r="D49" s="21">
        <v>741440.33</v>
      </c>
      <c r="E49" s="18">
        <v>0</v>
      </c>
      <c r="F49" s="18">
        <v>0</v>
      </c>
      <c r="G49" s="18">
        <v>0</v>
      </c>
      <c r="H49" s="18">
        <v>0</v>
      </c>
      <c r="I49" s="13">
        <v>2745689.82</v>
      </c>
      <c r="J49" s="18">
        <v>0</v>
      </c>
      <c r="K49" s="13">
        <v>3487130.15</v>
      </c>
    </row>
    <row r="50" spans="1:11" ht="12.95" customHeight="1" x14ac:dyDescent="0.2">
      <c r="A50" s="51" t="s">
        <v>41</v>
      </c>
      <c r="B50" s="388" t="s">
        <v>807</v>
      </c>
      <c r="C50" s="388"/>
      <c r="D50" s="18">
        <v>0</v>
      </c>
      <c r="E50" s="18">
        <v>0</v>
      </c>
      <c r="F50" s="18">
        <v>0</v>
      </c>
      <c r="G50" s="18">
        <v>0</v>
      </c>
      <c r="H50" s="18">
        <v>0</v>
      </c>
      <c r="I50" s="13">
        <v>2745689.82</v>
      </c>
      <c r="J50" s="18">
        <v>0</v>
      </c>
      <c r="K50" s="13">
        <v>2745689.82</v>
      </c>
    </row>
    <row r="51" spans="1:11" ht="12.95" customHeight="1" x14ac:dyDescent="0.2">
      <c r="A51" s="51" t="s">
        <v>44</v>
      </c>
      <c r="B51" s="388" t="s">
        <v>416</v>
      </c>
      <c r="C51" s="388"/>
      <c r="D51" s="21">
        <v>741440.33</v>
      </c>
      <c r="E51" s="18">
        <v>0</v>
      </c>
      <c r="F51" s="18">
        <v>0</v>
      </c>
      <c r="G51" s="18">
        <v>0</v>
      </c>
      <c r="H51" s="18">
        <v>0</v>
      </c>
      <c r="I51" s="18">
        <v>0</v>
      </c>
      <c r="J51" s="18">
        <v>0</v>
      </c>
      <c r="K51" s="21">
        <v>741440.33</v>
      </c>
    </row>
    <row r="52" spans="1:11" ht="27" customHeight="1" x14ac:dyDescent="0.2">
      <c r="A52" s="51" t="s">
        <v>55</v>
      </c>
      <c r="B52" s="368" t="s">
        <v>808</v>
      </c>
      <c r="C52" s="368"/>
      <c r="D52" s="13">
        <v>395764099.13999999</v>
      </c>
      <c r="E52" s="18">
        <v>0</v>
      </c>
      <c r="F52" s="18">
        <v>0</v>
      </c>
      <c r="G52" s="18">
        <v>0</v>
      </c>
      <c r="H52" s="18">
        <v>0</v>
      </c>
      <c r="I52" s="18">
        <v>0</v>
      </c>
      <c r="J52" s="18">
        <v>0</v>
      </c>
      <c r="K52" s="13">
        <v>395764099.13999999</v>
      </c>
    </row>
    <row r="53" spans="1:11" ht="27" customHeight="1" x14ac:dyDescent="0.2">
      <c r="A53" s="51" t="s">
        <v>58</v>
      </c>
      <c r="B53" s="388" t="s">
        <v>809</v>
      </c>
      <c r="C53" s="388"/>
      <c r="D53" s="113">
        <v>0.06</v>
      </c>
      <c r="E53" s="18">
        <v>0</v>
      </c>
      <c r="F53" s="18">
        <v>0</v>
      </c>
      <c r="G53" s="18">
        <v>0</v>
      </c>
      <c r="H53" s="18">
        <v>0</v>
      </c>
      <c r="I53" s="18">
        <v>0</v>
      </c>
      <c r="J53" s="18">
        <v>0</v>
      </c>
      <c r="K53" s="113">
        <v>0.06</v>
      </c>
    </row>
    <row r="54" spans="1:11" ht="12.95" customHeight="1" x14ac:dyDescent="0.2">
      <c r="A54" s="51" t="s">
        <v>60</v>
      </c>
      <c r="B54" s="388" t="s">
        <v>416</v>
      </c>
      <c r="C54" s="388"/>
      <c r="D54" s="13">
        <v>395764099.07999998</v>
      </c>
      <c r="E54" s="18">
        <v>0</v>
      </c>
      <c r="F54" s="18">
        <v>0</v>
      </c>
      <c r="G54" s="18">
        <v>0</v>
      </c>
      <c r="H54" s="18">
        <v>0</v>
      </c>
      <c r="I54" s="18">
        <v>0</v>
      </c>
      <c r="J54" s="18">
        <v>0</v>
      </c>
      <c r="K54" s="13">
        <v>395764099.07999998</v>
      </c>
    </row>
    <row r="55" spans="1:11" ht="12.95" customHeight="1" x14ac:dyDescent="0.2">
      <c r="A55" s="51" t="s">
        <v>63</v>
      </c>
      <c r="B55" s="369" t="s">
        <v>56</v>
      </c>
      <c r="C55" s="369"/>
      <c r="D55" s="13">
        <v>457672447.49000001</v>
      </c>
      <c r="E55" s="18">
        <v>0</v>
      </c>
      <c r="F55" s="18">
        <v>0</v>
      </c>
      <c r="G55" s="18">
        <v>0</v>
      </c>
      <c r="H55" s="13">
        <v>108619355.81999999</v>
      </c>
      <c r="I55" s="18">
        <v>0</v>
      </c>
      <c r="J55" s="18">
        <v>0</v>
      </c>
      <c r="K55" s="13">
        <v>566291803.30999994</v>
      </c>
    </row>
    <row r="56" spans="1:11" ht="12.95" customHeight="1" x14ac:dyDescent="0.2">
      <c r="A56" s="370" t="s">
        <v>57</v>
      </c>
      <c r="B56" s="370"/>
      <c r="C56" s="370"/>
      <c r="D56" s="370"/>
      <c r="E56" s="370"/>
      <c r="F56" s="370"/>
      <c r="G56" s="370"/>
      <c r="H56" s="370"/>
      <c r="I56" s="370"/>
      <c r="J56" s="370"/>
      <c r="K56" s="370"/>
    </row>
    <row r="57" spans="1:11" ht="56.1" customHeight="1" x14ac:dyDescent="0.2">
      <c r="A57" s="51" t="s">
        <v>66</v>
      </c>
      <c r="B57" s="369" t="s">
        <v>59</v>
      </c>
      <c r="C57" s="369"/>
      <c r="D57" s="13">
        <v>4578950.72</v>
      </c>
      <c r="E57" s="18">
        <v>0</v>
      </c>
      <c r="F57" s="18">
        <v>0</v>
      </c>
      <c r="G57" s="18">
        <v>0</v>
      </c>
      <c r="H57" s="18">
        <v>0</v>
      </c>
      <c r="I57" s="18">
        <v>0</v>
      </c>
      <c r="J57" s="18">
        <v>0</v>
      </c>
      <c r="K57" s="13">
        <v>4578950.72</v>
      </c>
    </row>
    <row r="58" spans="1:11" ht="41.1" customHeight="1" x14ac:dyDescent="0.2">
      <c r="A58" s="51" t="s">
        <v>46</v>
      </c>
      <c r="B58" s="368" t="s">
        <v>810</v>
      </c>
      <c r="C58" s="368"/>
      <c r="D58" s="13">
        <v>4172802.34</v>
      </c>
      <c r="E58" s="18">
        <v>0</v>
      </c>
      <c r="F58" s="18">
        <v>0</v>
      </c>
      <c r="G58" s="18">
        <v>0</v>
      </c>
      <c r="H58" s="18">
        <v>0</v>
      </c>
      <c r="I58" s="18">
        <v>0</v>
      </c>
      <c r="J58" s="18">
        <v>0</v>
      </c>
      <c r="K58" s="13">
        <v>4172802.34</v>
      </c>
    </row>
    <row r="59" spans="1:11" ht="12.95" customHeight="1" x14ac:dyDescent="0.2">
      <c r="A59" s="51" t="s">
        <v>49</v>
      </c>
      <c r="B59" s="388" t="s">
        <v>811</v>
      </c>
      <c r="C59" s="388"/>
      <c r="D59" s="13">
        <v>4172802.34</v>
      </c>
      <c r="E59" s="18">
        <v>0</v>
      </c>
      <c r="F59" s="18">
        <v>0</v>
      </c>
      <c r="G59" s="18">
        <v>0</v>
      </c>
      <c r="H59" s="18">
        <v>0</v>
      </c>
      <c r="I59" s="18">
        <v>0</v>
      </c>
      <c r="J59" s="18">
        <v>0</v>
      </c>
      <c r="K59" s="13">
        <v>4172802.34</v>
      </c>
    </row>
    <row r="60" spans="1:11" ht="27" customHeight="1" x14ac:dyDescent="0.2">
      <c r="A60" s="51" t="s">
        <v>54</v>
      </c>
      <c r="B60" s="368" t="s">
        <v>812</v>
      </c>
      <c r="C60" s="368"/>
      <c r="D60" s="21">
        <v>406148.38</v>
      </c>
      <c r="E60" s="18">
        <v>0</v>
      </c>
      <c r="F60" s="18">
        <v>0</v>
      </c>
      <c r="G60" s="18">
        <v>0</v>
      </c>
      <c r="H60" s="18">
        <v>0</v>
      </c>
      <c r="I60" s="18">
        <v>0</v>
      </c>
      <c r="J60" s="18">
        <v>0</v>
      </c>
      <c r="K60" s="21">
        <v>406148.38</v>
      </c>
    </row>
    <row r="61" spans="1:11" ht="12.95" customHeight="1" x14ac:dyDescent="0.2">
      <c r="A61" s="51" t="s">
        <v>74</v>
      </c>
      <c r="B61" s="388" t="s">
        <v>416</v>
      </c>
      <c r="C61" s="388"/>
      <c r="D61" s="21">
        <v>406148.38</v>
      </c>
      <c r="E61" s="18">
        <v>0</v>
      </c>
      <c r="F61" s="18">
        <v>0</v>
      </c>
      <c r="G61" s="18">
        <v>0</v>
      </c>
      <c r="H61" s="18">
        <v>0</v>
      </c>
      <c r="I61" s="18">
        <v>0</v>
      </c>
      <c r="J61" s="18">
        <v>0</v>
      </c>
      <c r="K61" s="21">
        <v>406148.38</v>
      </c>
    </row>
    <row r="62" spans="1:11" ht="12.95" customHeight="1" x14ac:dyDescent="0.2">
      <c r="A62" s="51" t="s">
        <v>76</v>
      </c>
      <c r="B62" s="369" t="s">
        <v>70</v>
      </c>
      <c r="C62" s="369"/>
      <c r="D62" s="13">
        <v>4578950.72</v>
      </c>
      <c r="E62" s="18">
        <v>0</v>
      </c>
      <c r="F62" s="18">
        <v>0</v>
      </c>
      <c r="G62" s="18">
        <v>0</v>
      </c>
      <c r="H62" s="18">
        <v>0</v>
      </c>
      <c r="I62" s="18">
        <v>0</v>
      </c>
      <c r="J62" s="18">
        <v>0</v>
      </c>
      <c r="K62" s="13">
        <v>4578950.72</v>
      </c>
    </row>
    <row r="63" spans="1:11" ht="12.95" customHeight="1" x14ac:dyDescent="0.2">
      <c r="A63" s="51" t="s">
        <v>78</v>
      </c>
      <c r="B63" s="369" t="s">
        <v>813</v>
      </c>
      <c r="C63" s="369"/>
      <c r="D63" s="13">
        <v>453093496.76999998</v>
      </c>
      <c r="E63" s="18">
        <v>0</v>
      </c>
      <c r="F63" s="18">
        <v>0</v>
      </c>
      <c r="G63" s="18">
        <v>0</v>
      </c>
      <c r="H63" s="13">
        <v>108619355.81999999</v>
      </c>
      <c r="I63" s="18">
        <v>0</v>
      </c>
      <c r="J63" s="18">
        <v>0</v>
      </c>
      <c r="K63" s="13">
        <v>561712852.59000003</v>
      </c>
    </row>
    <row r="64" spans="1:11" s="1" customFormat="1" ht="12.95" customHeight="1" x14ac:dyDescent="0.2"/>
  </sheetData>
  <mergeCells count="52">
    <mergeCell ref="B62:C62"/>
    <mergeCell ref="B63:C63"/>
    <mergeCell ref="B57:C57"/>
    <mergeCell ref="B58:C58"/>
    <mergeCell ref="B59:C59"/>
    <mergeCell ref="B60:C60"/>
    <mergeCell ref="B61:C61"/>
    <mergeCell ref="B52:C52"/>
    <mergeCell ref="B53:C53"/>
    <mergeCell ref="B54:C54"/>
    <mergeCell ref="B55:C55"/>
    <mergeCell ref="A56:K56"/>
    <mergeCell ref="B47:C47"/>
    <mergeCell ref="B48:C48"/>
    <mergeCell ref="B49:C49"/>
    <mergeCell ref="B50:C50"/>
    <mergeCell ref="B51:C51"/>
    <mergeCell ref="B42:C42"/>
    <mergeCell ref="B43:C43"/>
    <mergeCell ref="B44:C44"/>
    <mergeCell ref="B45:C45"/>
    <mergeCell ref="B46:C46"/>
    <mergeCell ref="B37:C37"/>
    <mergeCell ref="B38:C38"/>
    <mergeCell ref="A39:K39"/>
    <mergeCell ref="B40:C40"/>
    <mergeCell ref="B41:C41"/>
    <mergeCell ref="B27:C27"/>
    <mergeCell ref="B28:C28"/>
    <mergeCell ref="B29:C29"/>
    <mergeCell ref="B30:C30"/>
    <mergeCell ref="B31:C31"/>
    <mergeCell ref="B22:C22"/>
    <mergeCell ref="B23:C23"/>
    <mergeCell ref="A24:K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A9:K9"/>
    <mergeCell ref="B10:C10"/>
    <mergeCell ref="B11:C11"/>
  </mergeCells>
  <pageMargins left="0.78740157480314965" right="0.19685039370078741" top="0.19685039370078741" bottom="0.19685039370078741" header="0" footer="0"/>
  <pageSetup paperSize="9" firstPageNumber="154" fitToHeight="0" pageOrder="overThenDown" orientation="landscape" useFirstPageNumber="1"/>
  <headerFooter>
    <oddFooter>&amp;C&amp;"Arial,normal"&amp;8&amp;P</oddFooter>
  </headerFooter>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sheetPr>
    <outlinePr summaryBelow="0" summaryRight="0"/>
    <pageSetUpPr autoPageBreaks="0" fitToPage="1"/>
  </sheetPr>
  <dimension ref="A1:G44"/>
  <sheetViews>
    <sheetView workbookViewId="0"/>
  </sheetViews>
  <sheetFormatPr defaultColWidth="10.5" defaultRowHeight="11.45" customHeight="1" x14ac:dyDescent="0.2"/>
  <cols>
    <col min="1" max="1" width="11.6640625" style="47" customWidth="1"/>
    <col min="2" max="2" width="29.1640625" style="52" customWidth="1"/>
    <col min="3" max="7" width="25.83203125" style="52" customWidth="1"/>
  </cols>
  <sheetData>
    <row r="1" spans="1:7" s="120" customFormat="1" ht="12.95" customHeight="1" x14ac:dyDescent="0.2">
      <c r="A1" s="61" t="s">
        <v>774</v>
      </c>
      <c r="B1" s="61"/>
      <c r="C1" s="61"/>
      <c r="D1" s="61"/>
      <c r="E1" s="61"/>
      <c r="F1" s="61"/>
      <c r="G1" s="61"/>
    </row>
    <row r="2" spans="1:7" s="120" customFormat="1" ht="12.95" customHeight="1" x14ac:dyDescent="0.2"/>
    <row r="3" spans="1:7" s="120" customFormat="1" ht="12.95" customHeight="1" x14ac:dyDescent="0.2">
      <c r="A3" s="71" t="s">
        <v>814</v>
      </c>
      <c r="B3" s="71"/>
      <c r="C3" s="71"/>
      <c r="D3" s="71"/>
      <c r="E3" s="71"/>
      <c r="F3" s="71"/>
      <c r="G3" s="71"/>
    </row>
    <row r="4" spans="1:7" s="52" customFormat="1" ht="12.95" customHeight="1" x14ac:dyDescent="0.2">
      <c r="A4" s="164" t="s">
        <v>12</v>
      </c>
      <c r="B4" s="164"/>
      <c r="C4" s="164"/>
      <c r="D4" s="164"/>
      <c r="E4" s="164"/>
      <c r="F4" s="164"/>
      <c r="G4" s="164"/>
    </row>
    <row r="5" spans="1:7" s="52" customFormat="1" ht="12.95" customHeight="1" x14ac:dyDescent="0.2">
      <c r="G5" s="81" t="s">
        <v>815</v>
      </c>
    </row>
    <row r="6" spans="1:7" s="52" customFormat="1" ht="12.95" customHeight="1" x14ac:dyDescent="0.2"/>
    <row r="7" spans="1:7" s="52" customFormat="1" ht="27" customHeight="1" x14ac:dyDescent="0.2">
      <c r="A7" s="51" t="s">
        <v>20</v>
      </c>
      <c r="B7" s="51" t="s">
        <v>21</v>
      </c>
      <c r="C7" s="83" t="s">
        <v>816</v>
      </c>
      <c r="D7" s="83" t="s">
        <v>817</v>
      </c>
      <c r="E7" s="83" t="s">
        <v>818</v>
      </c>
      <c r="F7" s="83" t="s">
        <v>819</v>
      </c>
      <c r="G7" s="51" t="s">
        <v>141</v>
      </c>
    </row>
    <row r="8" spans="1:7" s="52" customFormat="1" ht="12.95" customHeight="1" x14ac:dyDescent="0.2">
      <c r="A8" s="83" t="s">
        <v>26</v>
      </c>
      <c r="B8" s="83" t="s">
        <v>27</v>
      </c>
      <c r="C8" s="83" t="s">
        <v>28</v>
      </c>
      <c r="D8" s="83" t="s">
        <v>29</v>
      </c>
      <c r="E8" s="83" t="s">
        <v>30</v>
      </c>
      <c r="F8" s="83" t="s">
        <v>31</v>
      </c>
      <c r="G8" s="83" t="s">
        <v>42</v>
      </c>
    </row>
    <row r="9" spans="1:7" s="52" customFormat="1" ht="12.95" customHeight="1" x14ac:dyDescent="0.2">
      <c r="A9" s="370" t="s">
        <v>32</v>
      </c>
      <c r="B9" s="370"/>
      <c r="C9" s="370"/>
      <c r="D9" s="370"/>
      <c r="E9" s="370"/>
      <c r="F9" s="370"/>
      <c r="G9" s="370"/>
    </row>
    <row r="10" spans="1:7" s="52" customFormat="1" ht="12.95" customHeight="1" x14ac:dyDescent="0.2">
      <c r="A10" s="51" t="s">
        <v>26</v>
      </c>
      <c r="B10" s="85" t="s">
        <v>33</v>
      </c>
      <c r="C10" s="13">
        <v>19997041.989999998</v>
      </c>
      <c r="D10" s="18">
        <v>0</v>
      </c>
      <c r="E10" s="18">
        <v>0</v>
      </c>
      <c r="F10" s="18">
        <v>0</v>
      </c>
      <c r="G10" s="13">
        <v>19997041.989999998</v>
      </c>
    </row>
    <row r="11" spans="1:7" s="52" customFormat="1" ht="56.1" customHeight="1" x14ac:dyDescent="0.2">
      <c r="A11" s="51" t="s">
        <v>27</v>
      </c>
      <c r="B11" s="85" t="s">
        <v>37</v>
      </c>
      <c r="C11" s="13">
        <v>147816424.47999999</v>
      </c>
      <c r="D11" s="18">
        <v>0</v>
      </c>
      <c r="E11" s="18">
        <v>0</v>
      </c>
      <c r="F11" s="18">
        <v>0</v>
      </c>
      <c r="G11" s="13">
        <v>147816424.47999999</v>
      </c>
    </row>
    <row r="12" spans="1:7" s="52" customFormat="1" ht="41.1" customHeight="1" x14ac:dyDescent="0.2">
      <c r="A12" s="51" t="s">
        <v>28</v>
      </c>
      <c r="B12" s="86" t="s">
        <v>38</v>
      </c>
      <c r="C12" s="13">
        <v>129022076.51000001</v>
      </c>
      <c r="D12" s="18">
        <v>0</v>
      </c>
      <c r="E12" s="18">
        <v>0</v>
      </c>
      <c r="F12" s="18">
        <v>0</v>
      </c>
      <c r="G12" s="13">
        <v>129022076.51000001</v>
      </c>
    </row>
    <row r="13" spans="1:7" s="52" customFormat="1" ht="27" customHeight="1" x14ac:dyDescent="0.2">
      <c r="A13" s="51" t="s">
        <v>29</v>
      </c>
      <c r="B13" s="86" t="s">
        <v>40</v>
      </c>
      <c r="C13" s="13">
        <v>3766427.8</v>
      </c>
      <c r="D13" s="18">
        <v>0</v>
      </c>
      <c r="E13" s="18">
        <v>0</v>
      </c>
      <c r="F13" s="18">
        <v>0</v>
      </c>
      <c r="G13" s="13">
        <v>3766427.8</v>
      </c>
    </row>
    <row r="14" spans="1:7" s="52" customFormat="1" ht="12.95" customHeight="1" x14ac:dyDescent="0.2">
      <c r="A14" s="51" t="s">
        <v>30</v>
      </c>
      <c r="B14" s="86" t="s">
        <v>43</v>
      </c>
      <c r="C14" s="13">
        <v>15027920.17</v>
      </c>
      <c r="D14" s="18">
        <v>0</v>
      </c>
      <c r="E14" s="18">
        <v>0</v>
      </c>
      <c r="F14" s="18">
        <v>0</v>
      </c>
      <c r="G14" s="13">
        <v>15027920.17</v>
      </c>
    </row>
    <row r="15" spans="1:7" s="52" customFormat="1" ht="12.95" customHeight="1" x14ac:dyDescent="0.2">
      <c r="A15" s="51" t="s">
        <v>31</v>
      </c>
      <c r="B15" s="85" t="s">
        <v>56</v>
      </c>
      <c r="C15" s="13">
        <v>167813466.47</v>
      </c>
      <c r="D15" s="18">
        <v>0</v>
      </c>
      <c r="E15" s="18">
        <v>0</v>
      </c>
      <c r="F15" s="18">
        <v>0</v>
      </c>
      <c r="G15" s="13">
        <v>167813466.47</v>
      </c>
    </row>
    <row r="16" spans="1:7" s="52" customFormat="1" ht="12.95" customHeight="1" x14ac:dyDescent="0.2">
      <c r="A16" s="370" t="s">
        <v>57</v>
      </c>
      <c r="B16" s="370"/>
      <c r="C16" s="370"/>
      <c r="D16" s="370"/>
      <c r="E16" s="370"/>
      <c r="F16" s="370"/>
      <c r="G16" s="370"/>
    </row>
    <row r="17" spans="1:7" s="52" customFormat="1" ht="56.1" customHeight="1" x14ac:dyDescent="0.2">
      <c r="A17" s="51" t="s">
        <v>42</v>
      </c>
      <c r="B17" s="85" t="s">
        <v>59</v>
      </c>
      <c r="C17" s="13">
        <v>7904491.21</v>
      </c>
      <c r="D17" s="18">
        <v>0</v>
      </c>
      <c r="E17" s="18">
        <v>0</v>
      </c>
      <c r="F17" s="18">
        <v>0</v>
      </c>
      <c r="G17" s="13">
        <v>7904491.21</v>
      </c>
    </row>
    <row r="18" spans="1:7" s="52" customFormat="1" ht="27" customHeight="1" x14ac:dyDescent="0.2">
      <c r="A18" s="51" t="s">
        <v>36</v>
      </c>
      <c r="B18" s="86" t="s">
        <v>61</v>
      </c>
      <c r="C18" s="13">
        <v>7521424.3099999996</v>
      </c>
      <c r="D18" s="18">
        <v>0</v>
      </c>
      <c r="E18" s="18">
        <v>0</v>
      </c>
      <c r="F18" s="18">
        <v>0</v>
      </c>
      <c r="G18" s="13">
        <v>7521424.3099999996</v>
      </c>
    </row>
    <row r="19" spans="1:7" s="52" customFormat="1" ht="12.95" customHeight="1" x14ac:dyDescent="0.2">
      <c r="A19" s="51" t="s">
        <v>47</v>
      </c>
      <c r="B19" s="86" t="s">
        <v>64</v>
      </c>
      <c r="C19" s="21">
        <v>383066.9</v>
      </c>
      <c r="D19" s="18">
        <v>0</v>
      </c>
      <c r="E19" s="18">
        <v>0</v>
      </c>
      <c r="F19" s="18">
        <v>0</v>
      </c>
      <c r="G19" s="21">
        <v>383066.9</v>
      </c>
    </row>
    <row r="20" spans="1:7" s="52" customFormat="1" ht="12.95" customHeight="1" x14ac:dyDescent="0.2">
      <c r="A20" s="51" t="s">
        <v>39</v>
      </c>
      <c r="B20" s="85" t="s">
        <v>70</v>
      </c>
      <c r="C20" s="13">
        <v>7904491.21</v>
      </c>
      <c r="D20" s="18">
        <v>0</v>
      </c>
      <c r="E20" s="18">
        <v>0</v>
      </c>
      <c r="F20" s="18">
        <v>0</v>
      </c>
      <c r="G20" s="13">
        <v>7904491.21</v>
      </c>
    </row>
    <row r="21" spans="1:7" s="52" customFormat="1" ht="12.95" customHeight="1" x14ac:dyDescent="0.2">
      <c r="A21" s="51" t="s">
        <v>41</v>
      </c>
      <c r="B21" s="85" t="s">
        <v>782</v>
      </c>
      <c r="C21" s="13">
        <v>159908975.25999999</v>
      </c>
      <c r="D21" s="18">
        <v>0</v>
      </c>
      <c r="E21" s="18">
        <v>0</v>
      </c>
      <c r="F21" s="18">
        <v>0</v>
      </c>
      <c r="G21" s="13">
        <v>159908975.25999999</v>
      </c>
    </row>
    <row r="22" spans="1:7" ht="12.95" customHeight="1" x14ac:dyDescent="0.2"/>
    <row r="23" spans="1:7" ht="12.95" customHeight="1" x14ac:dyDescent="0.2">
      <c r="A23" s="71" t="s">
        <v>814</v>
      </c>
      <c r="B23" s="71"/>
      <c r="C23" s="71"/>
      <c r="D23" s="71"/>
      <c r="E23" s="71"/>
      <c r="F23" s="71"/>
      <c r="G23" s="71"/>
    </row>
    <row r="24" spans="1:7" ht="12.95" customHeight="1" x14ac:dyDescent="0.2">
      <c r="A24" s="164" t="s">
        <v>784</v>
      </c>
      <c r="B24" s="164"/>
      <c r="C24" s="164"/>
      <c r="D24" s="164"/>
      <c r="E24" s="164"/>
      <c r="F24" s="164"/>
      <c r="G24" s="164"/>
    </row>
    <row r="25" spans="1:7" ht="12.95" customHeight="1" x14ac:dyDescent="0.2">
      <c r="G25" s="81" t="s">
        <v>815</v>
      </c>
    </row>
    <row r="26" spans="1:7" ht="12.95" customHeight="1" x14ac:dyDescent="0.2"/>
    <row r="27" spans="1:7" ht="27" customHeight="1" x14ac:dyDescent="0.2">
      <c r="A27" s="51" t="s">
        <v>20</v>
      </c>
      <c r="B27" s="51" t="s">
        <v>21</v>
      </c>
      <c r="C27" s="83" t="s">
        <v>816</v>
      </c>
      <c r="D27" s="83" t="s">
        <v>817</v>
      </c>
      <c r="E27" s="83" t="s">
        <v>818</v>
      </c>
      <c r="F27" s="83" t="s">
        <v>819</v>
      </c>
      <c r="G27" s="51" t="s">
        <v>141</v>
      </c>
    </row>
    <row r="28" spans="1:7" ht="12.95" customHeight="1" x14ac:dyDescent="0.2">
      <c r="A28" s="83" t="s">
        <v>26</v>
      </c>
      <c r="B28" s="83" t="s">
        <v>27</v>
      </c>
      <c r="C28" s="83" t="s">
        <v>28</v>
      </c>
      <c r="D28" s="83" t="s">
        <v>29</v>
      </c>
      <c r="E28" s="83" t="s">
        <v>30</v>
      </c>
      <c r="F28" s="83" t="s">
        <v>31</v>
      </c>
      <c r="G28" s="83" t="s">
        <v>42</v>
      </c>
    </row>
    <row r="29" spans="1:7" ht="12.95" customHeight="1" x14ac:dyDescent="0.2">
      <c r="A29" s="370" t="s">
        <v>32</v>
      </c>
      <c r="B29" s="370"/>
      <c r="C29" s="370"/>
      <c r="D29" s="370"/>
      <c r="E29" s="370"/>
      <c r="F29" s="370"/>
      <c r="G29" s="370"/>
    </row>
    <row r="30" spans="1:7" ht="12.95" customHeight="1" x14ac:dyDescent="0.2">
      <c r="A30" s="51" t="s">
        <v>26</v>
      </c>
      <c r="B30" s="85" t="s">
        <v>33</v>
      </c>
      <c r="C30" s="13">
        <v>10962585.720000001</v>
      </c>
      <c r="D30" s="18">
        <v>0</v>
      </c>
      <c r="E30" s="18">
        <v>0</v>
      </c>
      <c r="F30" s="18">
        <v>0</v>
      </c>
      <c r="G30" s="13">
        <v>10962585.720000001</v>
      </c>
    </row>
    <row r="31" spans="1:7" ht="69.95" customHeight="1" x14ac:dyDescent="0.2">
      <c r="A31" s="51" t="s">
        <v>27</v>
      </c>
      <c r="B31" s="85" t="s">
        <v>34</v>
      </c>
      <c r="C31" s="13">
        <v>108619355.81999999</v>
      </c>
      <c r="D31" s="18">
        <v>0</v>
      </c>
      <c r="E31" s="18">
        <v>0</v>
      </c>
      <c r="F31" s="18">
        <v>0</v>
      </c>
      <c r="G31" s="13">
        <v>108619355.81999999</v>
      </c>
    </row>
    <row r="32" spans="1:7" ht="12.95" customHeight="1" x14ac:dyDescent="0.2">
      <c r="A32" s="51" t="s">
        <v>28</v>
      </c>
      <c r="B32" s="86" t="s">
        <v>35</v>
      </c>
      <c r="C32" s="13">
        <v>108619355.81999999</v>
      </c>
      <c r="D32" s="18">
        <v>0</v>
      </c>
      <c r="E32" s="18">
        <v>0</v>
      </c>
      <c r="F32" s="18">
        <v>0</v>
      </c>
      <c r="G32" s="13">
        <v>108619355.81999999</v>
      </c>
    </row>
    <row r="33" spans="1:7" ht="56.1" customHeight="1" x14ac:dyDescent="0.2">
      <c r="A33" s="51" t="s">
        <v>29</v>
      </c>
      <c r="B33" s="85" t="s">
        <v>37</v>
      </c>
      <c r="C33" s="13">
        <v>449455551.58999997</v>
      </c>
      <c r="D33" s="18">
        <v>0</v>
      </c>
      <c r="E33" s="18">
        <v>0</v>
      </c>
      <c r="F33" s="18">
        <v>0</v>
      </c>
      <c r="G33" s="13">
        <v>449455551.58999997</v>
      </c>
    </row>
    <row r="34" spans="1:7" ht="41.1" customHeight="1" x14ac:dyDescent="0.2">
      <c r="A34" s="51" t="s">
        <v>30</v>
      </c>
      <c r="B34" s="86" t="s">
        <v>38</v>
      </c>
      <c r="C34" s="13">
        <v>50204322.299999997</v>
      </c>
      <c r="D34" s="18">
        <v>0</v>
      </c>
      <c r="E34" s="18">
        <v>0</v>
      </c>
      <c r="F34" s="18">
        <v>0</v>
      </c>
      <c r="G34" s="13">
        <v>50204322.299999997</v>
      </c>
    </row>
    <row r="35" spans="1:7" ht="27" customHeight="1" x14ac:dyDescent="0.2">
      <c r="A35" s="51" t="s">
        <v>31</v>
      </c>
      <c r="B35" s="86" t="s">
        <v>40</v>
      </c>
      <c r="C35" s="13">
        <v>3487130.15</v>
      </c>
      <c r="D35" s="18">
        <v>0</v>
      </c>
      <c r="E35" s="18">
        <v>0</v>
      </c>
      <c r="F35" s="18">
        <v>0</v>
      </c>
      <c r="G35" s="13">
        <v>3487130.15</v>
      </c>
    </row>
    <row r="36" spans="1:7" ht="12.95" customHeight="1" x14ac:dyDescent="0.2">
      <c r="A36" s="51" t="s">
        <v>42</v>
      </c>
      <c r="B36" s="86" t="s">
        <v>43</v>
      </c>
      <c r="C36" s="13">
        <v>395764099.13999999</v>
      </c>
      <c r="D36" s="18">
        <v>0</v>
      </c>
      <c r="E36" s="18">
        <v>0</v>
      </c>
      <c r="F36" s="18">
        <v>0</v>
      </c>
      <c r="G36" s="13">
        <v>395764099.13999999</v>
      </c>
    </row>
    <row r="37" spans="1:7" ht="12.95" customHeight="1" x14ac:dyDescent="0.2">
      <c r="A37" s="51" t="s">
        <v>36</v>
      </c>
      <c r="B37" s="85" t="s">
        <v>56</v>
      </c>
      <c r="C37" s="13">
        <v>569037493.13</v>
      </c>
      <c r="D37" s="18">
        <v>0</v>
      </c>
      <c r="E37" s="18">
        <v>0</v>
      </c>
      <c r="F37" s="18">
        <v>0</v>
      </c>
      <c r="G37" s="13">
        <v>569037493.13</v>
      </c>
    </row>
    <row r="38" spans="1:7" ht="12.95" customHeight="1" x14ac:dyDescent="0.2">
      <c r="A38" s="370" t="s">
        <v>57</v>
      </c>
      <c r="B38" s="370"/>
      <c r="C38" s="370"/>
      <c r="D38" s="370"/>
      <c r="E38" s="370"/>
      <c r="F38" s="370"/>
      <c r="G38" s="370"/>
    </row>
    <row r="39" spans="1:7" ht="56.1" customHeight="1" x14ac:dyDescent="0.2">
      <c r="A39" s="51" t="s">
        <v>47</v>
      </c>
      <c r="B39" s="85" t="s">
        <v>59</v>
      </c>
      <c r="C39" s="13">
        <v>4578950.72</v>
      </c>
      <c r="D39" s="18">
        <v>0</v>
      </c>
      <c r="E39" s="18">
        <v>0</v>
      </c>
      <c r="F39" s="18">
        <v>0</v>
      </c>
      <c r="G39" s="13">
        <v>4578950.72</v>
      </c>
    </row>
    <row r="40" spans="1:7" ht="27" customHeight="1" x14ac:dyDescent="0.2">
      <c r="A40" s="51" t="s">
        <v>39</v>
      </c>
      <c r="B40" s="86" t="s">
        <v>61</v>
      </c>
      <c r="C40" s="13">
        <v>4172802.34</v>
      </c>
      <c r="D40" s="18">
        <v>0</v>
      </c>
      <c r="E40" s="18">
        <v>0</v>
      </c>
      <c r="F40" s="18">
        <v>0</v>
      </c>
      <c r="G40" s="13">
        <v>4172802.34</v>
      </c>
    </row>
    <row r="41" spans="1:7" ht="12.95" customHeight="1" x14ac:dyDescent="0.2">
      <c r="A41" s="51" t="s">
        <v>41</v>
      </c>
      <c r="B41" s="86" t="s">
        <v>64</v>
      </c>
      <c r="C41" s="21">
        <v>406148.38</v>
      </c>
      <c r="D41" s="18">
        <v>0</v>
      </c>
      <c r="E41" s="18">
        <v>0</v>
      </c>
      <c r="F41" s="18">
        <v>0</v>
      </c>
      <c r="G41" s="21">
        <v>406148.38</v>
      </c>
    </row>
    <row r="42" spans="1:7" ht="12.95" customHeight="1" x14ac:dyDescent="0.2">
      <c r="A42" s="51" t="s">
        <v>44</v>
      </c>
      <c r="B42" s="85" t="s">
        <v>70</v>
      </c>
      <c r="C42" s="13">
        <v>4578950.72</v>
      </c>
      <c r="D42" s="18">
        <v>0</v>
      </c>
      <c r="E42" s="18">
        <v>0</v>
      </c>
      <c r="F42" s="18">
        <v>0</v>
      </c>
      <c r="G42" s="13">
        <v>4578950.72</v>
      </c>
    </row>
    <row r="43" spans="1:7" ht="12.95" customHeight="1" x14ac:dyDescent="0.2">
      <c r="A43" s="51" t="s">
        <v>55</v>
      </c>
      <c r="B43" s="85" t="s">
        <v>782</v>
      </c>
      <c r="C43" s="13">
        <v>564458542.40999997</v>
      </c>
      <c r="D43" s="18">
        <v>0</v>
      </c>
      <c r="E43" s="18">
        <v>0</v>
      </c>
      <c r="F43" s="18">
        <v>0</v>
      </c>
      <c r="G43" s="13">
        <v>564458542.40999997</v>
      </c>
    </row>
    <row r="44" spans="1:7" s="1" customFormat="1" ht="12.95" customHeight="1" x14ac:dyDescent="0.2"/>
  </sheetData>
  <mergeCells count="4">
    <mergeCell ref="A9:G9"/>
    <mergeCell ref="A16:G16"/>
    <mergeCell ref="A29:G29"/>
    <mergeCell ref="A38:G38"/>
  </mergeCells>
  <pageMargins left="0.78740157480314965" right="0.19685039370078741" top="0.19685039370078741" bottom="0.19685039370078741" header="0" footer="0"/>
  <pageSetup paperSize="9" firstPageNumber="157" fitToHeight="0" pageOrder="overThenDown" orientation="landscape" useFirstPageNumber="1"/>
  <headerFooter>
    <oddFooter>&amp;C&amp;"Arial,normal"&amp;8&amp;P</oddFooter>
  </headerFooter>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sheetPr>
    <outlinePr summaryBelow="0" summaryRight="0"/>
    <pageSetUpPr autoPageBreaks="0" fitToPage="1"/>
  </sheetPr>
  <dimension ref="A1:G10"/>
  <sheetViews>
    <sheetView workbookViewId="0"/>
  </sheetViews>
  <sheetFormatPr defaultColWidth="10.5" defaultRowHeight="11.45" customHeight="1" x14ac:dyDescent="0.2"/>
  <cols>
    <col min="1" max="1" width="11.6640625" style="47" customWidth="1"/>
    <col min="2" max="2" width="29.1640625" style="52" customWidth="1"/>
    <col min="3" max="7" width="25.83203125" style="52" customWidth="1"/>
  </cols>
  <sheetData>
    <row r="1" spans="1:7" s="52" customFormat="1" ht="12.95" customHeight="1" x14ac:dyDescent="0.2">
      <c r="A1" s="61" t="s">
        <v>774</v>
      </c>
      <c r="B1" s="61"/>
      <c r="C1" s="61"/>
      <c r="D1" s="61"/>
      <c r="E1" s="61"/>
      <c r="F1" s="61"/>
      <c r="G1" s="61"/>
    </row>
    <row r="2" spans="1:7" ht="12.95" customHeight="1" x14ac:dyDescent="0.2"/>
    <row r="3" spans="1:7" ht="12.95" customHeight="1" x14ac:dyDescent="0.2">
      <c r="A3" s="61" t="s">
        <v>820</v>
      </c>
      <c r="B3" s="61"/>
      <c r="C3" s="61"/>
      <c r="D3" s="61"/>
      <c r="E3" s="61"/>
      <c r="F3" s="61"/>
      <c r="G3" s="61"/>
    </row>
    <row r="4" spans="1:7" ht="12.95" customHeight="1" x14ac:dyDescent="0.2"/>
    <row r="5" spans="1:7" ht="12.95" customHeight="1" x14ac:dyDescent="0.2">
      <c r="G5" s="81" t="s">
        <v>821</v>
      </c>
    </row>
    <row r="6" spans="1:7" s="52" customFormat="1" ht="12.95" customHeight="1" x14ac:dyDescent="0.2"/>
    <row r="7" spans="1:7" s="47" customFormat="1" ht="12.95" customHeight="1" x14ac:dyDescent="0.2">
      <c r="A7" s="64" t="s">
        <v>764</v>
      </c>
      <c r="B7" s="64" t="s">
        <v>822</v>
      </c>
      <c r="C7" s="64" t="s">
        <v>396</v>
      </c>
      <c r="D7" s="242" t="s">
        <v>23</v>
      </c>
      <c r="E7" s="242"/>
      <c r="F7" s="242" t="s">
        <v>24</v>
      </c>
      <c r="G7" s="242"/>
    </row>
    <row r="8" spans="1:7" s="47" customFormat="1" ht="27" customHeight="1" x14ac:dyDescent="0.2">
      <c r="A8" s="66" t="s">
        <v>765</v>
      </c>
      <c r="B8" s="66" t="s">
        <v>765</v>
      </c>
      <c r="C8" s="66" t="s">
        <v>823</v>
      </c>
      <c r="D8" s="51" t="s">
        <v>824</v>
      </c>
      <c r="E8" s="51" t="s">
        <v>825</v>
      </c>
      <c r="F8" s="51" t="s">
        <v>824</v>
      </c>
      <c r="G8" s="51" t="s">
        <v>825</v>
      </c>
    </row>
    <row r="9" spans="1:7" s="47" customFormat="1" ht="12.95" customHeight="1" x14ac:dyDescent="0.2">
      <c r="A9" s="51" t="s">
        <v>26</v>
      </c>
      <c r="B9" s="51" t="s">
        <v>27</v>
      </c>
      <c r="C9" s="51" t="s">
        <v>28</v>
      </c>
      <c r="D9" s="51" t="s">
        <v>29</v>
      </c>
      <c r="E9" s="51" t="s">
        <v>30</v>
      </c>
      <c r="F9" s="51" t="s">
        <v>31</v>
      </c>
      <c r="G9" s="51" t="s">
        <v>42</v>
      </c>
    </row>
    <row r="10" spans="1:7" s="1" customFormat="1" ht="12.95" customHeight="1" x14ac:dyDescent="0.2"/>
  </sheetData>
  <mergeCells count="2">
    <mergeCell ref="D7:E7"/>
    <mergeCell ref="F7:G7"/>
  </mergeCells>
  <pageMargins left="0.78740157480314965" right="0.19685039370078741" top="0.19685039370078741" bottom="0.19685039370078741" header="0" footer="0"/>
  <pageSetup paperSize="9" firstPageNumber="159" fitToHeight="0" pageOrder="overThenDown" orientation="landscape" useFirstPageNumber="1"/>
  <headerFooter>
    <oddFooter>&amp;C&amp;"Arial,normal"&amp;8&amp;P</oddFooter>
  </headerFooter>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sheetPr>
    <outlinePr summaryBelow="0" summaryRight="0"/>
    <pageSetUpPr autoPageBreaks="0" fitToPage="1"/>
  </sheetPr>
  <dimension ref="A1:G10"/>
  <sheetViews>
    <sheetView workbookViewId="0"/>
  </sheetViews>
  <sheetFormatPr defaultColWidth="10.5" defaultRowHeight="11.45" customHeight="1" x14ac:dyDescent="0.2"/>
  <cols>
    <col min="1" max="1" width="11.6640625" style="47" customWidth="1"/>
    <col min="2" max="2" width="29.1640625" style="52" customWidth="1"/>
    <col min="3" max="7" width="25.83203125" style="52" customWidth="1"/>
  </cols>
  <sheetData>
    <row r="1" spans="1:7" s="52" customFormat="1" ht="12.95" customHeight="1" x14ac:dyDescent="0.2">
      <c r="A1" s="61" t="s">
        <v>774</v>
      </c>
      <c r="B1" s="61"/>
      <c r="C1" s="61"/>
      <c r="D1" s="61"/>
      <c r="E1" s="61"/>
      <c r="F1" s="61"/>
      <c r="G1" s="61"/>
    </row>
    <row r="2" spans="1:7" ht="12.95" customHeight="1" x14ac:dyDescent="0.2"/>
    <row r="3" spans="1:7" ht="12.95" customHeight="1" x14ac:dyDescent="0.2">
      <c r="A3" s="61" t="s">
        <v>826</v>
      </c>
      <c r="B3" s="61"/>
      <c r="C3" s="61"/>
      <c r="D3" s="61"/>
      <c r="E3" s="61"/>
      <c r="F3" s="61"/>
      <c r="G3" s="61"/>
    </row>
    <row r="4" spans="1:7" ht="12.95" customHeight="1" x14ac:dyDescent="0.2"/>
    <row r="5" spans="1:7" ht="12.95" customHeight="1" x14ac:dyDescent="0.2">
      <c r="G5" s="81" t="s">
        <v>827</v>
      </c>
    </row>
    <row r="6" spans="1:7" s="52" customFormat="1" ht="12.95" customHeight="1" x14ac:dyDescent="0.2"/>
    <row r="7" spans="1:7" s="47" customFormat="1" ht="12.95" customHeight="1" x14ac:dyDescent="0.2">
      <c r="A7" s="64" t="s">
        <v>764</v>
      </c>
      <c r="B7" s="64" t="s">
        <v>822</v>
      </c>
      <c r="C7" s="64" t="s">
        <v>396</v>
      </c>
      <c r="D7" s="242" t="s">
        <v>23</v>
      </c>
      <c r="E7" s="242"/>
      <c r="F7" s="242" t="s">
        <v>24</v>
      </c>
      <c r="G7" s="242"/>
    </row>
    <row r="8" spans="1:7" s="47" customFormat="1" ht="27" customHeight="1" x14ac:dyDescent="0.2">
      <c r="A8" s="66" t="s">
        <v>765</v>
      </c>
      <c r="B8" s="66" t="s">
        <v>765</v>
      </c>
      <c r="C8" s="66" t="s">
        <v>823</v>
      </c>
      <c r="D8" s="51" t="s">
        <v>824</v>
      </c>
      <c r="E8" s="51" t="s">
        <v>825</v>
      </c>
      <c r="F8" s="51" t="s">
        <v>824</v>
      </c>
      <c r="G8" s="51" t="s">
        <v>825</v>
      </c>
    </row>
    <row r="9" spans="1:7" s="47" customFormat="1" ht="12.95" customHeight="1" x14ac:dyDescent="0.2">
      <c r="A9" s="51" t="s">
        <v>26</v>
      </c>
      <c r="B9" s="51" t="s">
        <v>27</v>
      </c>
      <c r="C9" s="51" t="s">
        <v>28</v>
      </c>
      <c r="D9" s="51" t="s">
        <v>29</v>
      </c>
      <c r="E9" s="51" t="s">
        <v>30</v>
      </c>
      <c r="F9" s="51" t="s">
        <v>31</v>
      </c>
      <c r="G9" s="51" t="s">
        <v>42</v>
      </c>
    </row>
    <row r="10" spans="1:7" s="1" customFormat="1" ht="12.95" customHeight="1" x14ac:dyDescent="0.2"/>
  </sheetData>
  <mergeCells count="2">
    <mergeCell ref="D7:E7"/>
    <mergeCell ref="F7:G7"/>
  </mergeCells>
  <pageMargins left="0.78740157480314965" right="0.19685039370078741" top="0.19685039370078741" bottom="0.19685039370078741" header="0" footer="0"/>
  <pageSetup paperSize="9" firstPageNumber="160" fitToHeight="0" pageOrder="overThenDown" orientation="landscape" useFirstPageNumber="1"/>
  <headerFooter>
    <oddFooter>&amp;C&amp;"Arial,normal"&amp;8&amp;P</oddFooter>
  </headerFooter>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sheetPr>
    <outlinePr summaryBelow="0" summaryRight="0"/>
    <pageSetUpPr autoPageBreaks="0" fitToPage="1"/>
  </sheetPr>
  <dimension ref="A1:G10"/>
  <sheetViews>
    <sheetView workbookViewId="0"/>
  </sheetViews>
  <sheetFormatPr defaultColWidth="10.5" defaultRowHeight="11.45" customHeight="1" x14ac:dyDescent="0.2"/>
  <cols>
    <col min="1" max="1" width="11.6640625" style="47" customWidth="1"/>
    <col min="2" max="2" width="29.1640625" style="52" customWidth="1"/>
    <col min="3" max="7" width="25.83203125" style="52" customWidth="1"/>
  </cols>
  <sheetData>
    <row r="1" spans="1:7" s="52" customFormat="1" ht="12.95" customHeight="1" x14ac:dyDescent="0.2">
      <c r="A1" s="61" t="s">
        <v>774</v>
      </c>
      <c r="B1" s="61"/>
      <c r="C1" s="61"/>
      <c r="D1" s="61"/>
      <c r="E1" s="61"/>
      <c r="F1" s="61"/>
      <c r="G1" s="61"/>
    </row>
    <row r="2" spans="1:7" ht="12.95" customHeight="1" x14ac:dyDescent="0.2"/>
    <row r="3" spans="1:7" ht="12.95" customHeight="1" x14ac:dyDescent="0.2">
      <c r="A3" s="61" t="s">
        <v>828</v>
      </c>
      <c r="B3" s="61"/>
      <c r="C3" s="61"/>
      <c r="D3" s="61"/>
      <c r="E3" s="61"/>
      <c r="F3" s="61"/>
      <c r="G3" s="61"/>
    </row>
    <row r="4" spans="1:7" ht="12.95" customHeight="1" x14ac:dyDescent="0.2"/>
    <row r="5" spans="1:7" ht="12.95" customHeight="1" x14ac:dyDescent="0.2">
      <c r="G5" s="81" t="s">
        <v>829</v>
      </c>
    </row>
    <row r="6" spans="1:7" s="52" customFormat="1" ht="12.95" customHeight="1" x14ac:dyDescent="0.2"/>
    <row r="7" spans="1:7" s="47" customFormat="1" ht="12.95" customHeight="1" x14ac:dyDescent="0.2">
      <c r="A7" s="64" t="s">
        <v>764</v>
      </c>
      <c r="B7" s="64" t="s">
        <v>822</v>
      </c>
      <c r="C7" s="64" t="s">
        <v>396</v>
      </c>
      <c r="D7" s="242" t="s">
        <v>23</v>
      </c>
      <c r="E7" s="242"/>
      <c r="F7" s="242" t="s">
        <v>24</v>
      </c>
      <c r="G7" s="242"/>
    </row>
    <row r="8" spans="1:7" s="47" customFormat="1" ht="27" customHeight="1" x14ac:dyDescent="0.2">
      <c r="A8" s="66" t="s">
        <v>765</v>
      </c>
      <c r="B8" s="66" t="s">
        <v>765</v>
      </c>
      <c r="C8" s="66" t="s">
        <v>823</v>
      </c>
      <c r="D8" s="51" t="s">
        <v>824</v>
      </c>
      <c r="E8" s="51" t="s">
        <v>825</v>
      </c>
      <c r="F8" s="51" t="s">
        <v>824</v>
      </c>
      <c r="G8" s="51" t="s">
        <v>825</v>
      </c>
    </row>
    <row r="9" spans="1:7" s="47" customFormat="1" ht="12.95" customHeight="1" x14ac:dyDescent="0.2">
      <c r="A9" s="51" t="s">
        <v>26</v>
      </c>
      <c r="B9" s="51" t="s">
        <v>27</v>
      </c>
      <c r="C9" s="51" t="s">
        <v>28</v>
      </c>
      <c r="D9" s="51" t="s">
        <v>29</v>
      </c>
      <c r="E9" s="51" t="s">
        <v>30</v>
      </c>
      <c r="F9" s="51" t="s">
        <v>31</v>
      </c>
      <c r="G9" s="51" t="s">
        <v>42</v>
      </c>
    </row>
    <row r="10" spans="1:7" s="1" customFormat="1" ht="12.95" customHeight="1" x14ac:dyDescent="0.2"/>
  </sheetData>
  <mergeCells count="2">
    <mergeCell ref="D7:E7"/>
    <mergeCell ref="F7:G7"/>
  </mergeCells>
  <pageMargins left="0.78740157480314965" right="0.19685039370078741" top="0.19685039370078741" bottom="0.19685039370078741" header="0" footer="0"/>
  <pageSetup paperSize="9" firstPageNumber="161" fitToHeight="0" pageOrder="overThenDown" orientation="landscape" useFirstPageNumber="1"/>
  <headerFooter>
    <oddFooter>&amp;C&amp;"Arial,normal"&amp;8&amp;P</oddFooter>
  </headerFooter>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sheetPr>
    <outlinePr summaryBelow="0" summaryRight="0"/>
    <pageSetUpPr autoPageBreaks="0" fitToPage="1"/>
  </sheetPr>
  <dimension ref="A1:G10"/>
  <sheetViews>
    <sheetView workbookViewId="0"/>
  </sheetViews>
  <sheetFormatPr defaultColWidth="10.5" defaultRowHeight="11.45" customHeight="1" x14ac:dyDescent="0.2"/>
  <cols>
    <col min="1" max="1" width="11.6640625" style="47" customWidth="1"/>
    <col min="2" max="2" width="0.1640625" style="52" customWidth="1"/>
    <col min="3" max="3" width="46.5" style="52" customWidth="1"/>
    <col min="4" max="7" width="14.33203125" style="52" customWidth="1"/>
  </cols>
  <sheetData>
    <row r="1" spans="1:7" s="52" customFormat="1" ht="12.95" customHeight="1" x14ac:dyDescent="0.2">
      <c r="A1" s="61" t="s">
        <v>830</v>
      </c>
      <c r="B1" s="61"/>
      <c r="C1" s="61"/>
      <c r="D1" s="61"/>
      <c r="E1" s="61"/>
      <c r="F1" s="61"/>
      <c r="G1" s="61"/>
    </row>
    <row r="2" spans="1:7" ht="12.95" customHeight="1" x14ac:dyDescent="0.2"/>
    <row r="3" spans="1:7" ht="27" customHeight="1" x14ac:dyDescent="0.2">
      <c r="A3" s="61" t="s">
        <v>831</v>
      </c>
      <c r="B3" s="61"/>
      <c r="C3" s="61"/>
      <c r="D3" s="61"/>
      <c r="E3" s="61"/>
      <c r="F3" s="61"/>
      <c r="G3" s="61"/>
    </row>
    <row r="4" spans="1:7" ht="12.95" customHeight="1" x14ac:dyDescent="0.2"/>
    <row r="5" spans="1:7" ht="12.95" customHeight="1" x14ac:dyDescent="0.2">
      <c r="G5" s="81" t="s">
        <v>832</v>
      </c>
    </row>
    <row r="6" spans="1:7" s="52" customFormat="1" ht="12.95" customHeight="1" x14ac:dyDescent="0.2"/>
    <row r="7" spans="1:7" s="47" customFormat="1" ht="12.95" customHeight="1" x14ac:dyDescent="0.2">
      <c r="A7" s="64" t="s">
        <v>396</v>
      </c>
      <c r="B7" s="389" t="s">
        <v>396</v>
      </c>
      <c r="C7" s="389"/>
      <c r="D7" s="242" t="s">
        <v>23</v>
      </c>
      <c r="E7" s="242"/>
      <c r="F7" s="242" t="s">
        <v>24</v>
      </c>
      <c r="G7" s="242"/>
    </row>
    <row r="8" spans="1:7" s="47" customFormat="1" ht="69.95" customHeight="1" x14ac:dyDescent="0.2">
      <c r="A8" s="111" t="s">
        <v>20</v>
      </c>
      <c r="B8" s="382" t="s">
        <v>21</v>
      </c>
      <c r="C8" s="382"/>
      <c r="D8" s="51" t="s">
        <v>833</v>
      </c>
      <c r="E8" s="51" t="s">
        <v>834</v>
      </c>
      <c r="F8" s="51" t="s">
        <v>833</v>
      </c>
      <c r="G8" s="51" t="s">
        <v>834</v>
      </c>
    </row>
    <row r="9" spans="1:7" s="47" customFormat="1" ht="12.95" customHeight="1" x14ac:dyDescent="0.2">
      <c r="A9" s="51" t="s">
        <v>26</v>
      </c>
      <c r="B9" s="360" t="s">
        <v>27</v>
      </c>
      <c r="C9" s="360"/>
      <c r="D9" s="51" t="s">
        <v>29</v>
      </c>
      <c r="E9" s="51" t="s">
        <v>30</v>
      </c>
      <c r="F9" s="51" t="s">
        <v>31</v>
      </c>
      <c r="G9" s="51" t="s">
        <v>42</v>
      </c>
    </row>
    <row r="10" spans="1:7" s="1" customFormat="1" ht="12.95" customHeight="1" x14ac:dyDescent="0.2"/>
  </sheetData>
  <mergeCells count="5">
    <mergeCell ref="B7:C7"/>
    <mergeCell ref="D7:E7"/>
    <mergeCell ref="F7:G7"/>
    <mergeCell ref="B8:C8"/>
    <mergeCell ref="B9:C9"/>
  </mergeCells>
  <pageMargins left="0.78740157480314965" right="0.19685039370078741" top="0.19685039370078741" bottom="0.19685039370078741" header="0" footer="0"/>
  <pageSetup paperSize="9" firstPageNumber="162" fitToHeight="0" pageOrder="overThenDown" orientation="portrait" useFirstPageNumber="1"/>
  <headerFooter>
    <oddFooter>&amp;C&amp;"Arial,normal"&amp;8&amp;P</oddFooter>
  </headerFooter>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sheetPr>
    <outlinePr summaryBelow="0" summaryRight="0"/>
    <pageSetUpPr autoPageBreaks="0" fitToPage="1"/>
  </sheetPr>
  <dimension ref="A1:H10"/>
  <sheetViews>
    <sheetView workbookViewId="0"/>
  </sheetViews>
  <sheetFormatPr defaultColWidth="10.5" defaultRowHeight="11.45" customHeight="1" x14ac:dyDescent="0.2"/>
  <cols>
    <col min="1" max="1" width="11.6640625" style="47" customWidth="1"/>
    <col min="2" max="2" width="29.1640625" style="52" customWidth="1"/>
    <col min="3" max="8" width="21.6640625" style="52" customWidth="1"/>
  </cols>
  <sheetData>
    <row r="1" spans="1:8" s="52" customFormat="1" ht="12.95" customHeight="1" x14ac:dyDescent="0.2">
      <c r="A1" s="61" t="s">
        <v>830</v>
      </c>
      <c r="B1" s="61"/>
      <c r="C1" s="61"/>
      <c r="D1" s="61"/>
      <c r="E1" s="61"/>
      <c r="F1" s="61"/>
      <c r="G1" s="61"/>
      <c r="H1" s="61"/>
    </row>
    <row r="2" spans="1:8" ht="12.95" customHeight="1" x14ac:dyDescent="0.2"/>
    <row r="3" spans="1:8" ht="27" customHeight="1" x14ac:dyDescent="0.2">
      <c r="A3" s="61" t="s">
        <v>835</v>
      </c>
      <c r="B3" s="61"/>
      <c r="C3" s="61"/>
      <c r="D3" s="61"/>
      <c r="E3" s="61"/>
      <c r="F3" s="61"/>
      <c r="G3" s="61"/>
      <c r="H3" s="61"/>
    </row>
    <row r="4" spans="1:8" ht="12.95" customHeight="1" x14ac:dyDescent="0.2"/>
    <row r="5" spans="1:8" ht="12.95" customHeight="1" x14ac:dyDescent="0.2">
      <c r="H5" s="81" t="s">
        <v>836</v>
      </c>
    </row>
    <row r="6" spans="1:8" s="52" customFormat="1" ht="12.95" customHeight="1" x14ac:dyDescent="0.2"/>
    <row r="7" spans="1:8" s="47" customFormat="1" ht="12.95" customHeight="1" x14ac:dyDescent="0.2">
      <c r="A7" s="64" t="s">
        <v>396</v>
      </c>
      <c r="B7" s="64" t="s">
        <v>396</v>
      </c>
      <c r="C7" s="242" t="s">
        <v>23</v>
      </c>
      <c r="D7" s="242"/>
      <c r="E7" s="242"/>
      <c r="F7" s="242" t="s">
        <v>24</v>
      </c>
      <c r="G7" s="242"/>
      <c r="H7" s="242"/>
    </row>
    <row r="8" spans="1:8" s="47" customFormat="1" ht="56.1" customHeight="1" x14ac:dyDescent="0.2">
      <c r="A8" s="111" t="s">
        <v>20</v>
      </c>
      <c r="B8" s="111" t="s">
        <v>21</v>
      </c>
      <c r="C8" s="51" t="s">
        <v>837</v>
      </c>
      <c r="D8" s="51" t="s">
        <v>838</v>
      </c>
      <c r="E8" s="51" t="s">
        <v>839</v>
      </c>
      <c r="F8" s="51" t="s">
        <v>837</v>
      </c>
      <c r="G8" s="51" t="s">
        <v>838</v>
      </c>
      <c r="H8" s="51" t="s">
        <v>839</v>
      </c>
    </row>
    <row r="9" spans="1:8" s="47" customFormat="1" ht="12.95" customHeight="1" x14ac:dyDescent="0.2">
      <c r="A9" s="51" t="s">
        <v>26</v>
      </c>
      <c r="B9" s="51" t="s">
        <v>27</v>
      </c>
      <c r="C9" s="51" t="s">
        <v>28</v>
      </c>
      <c r="D9" s="51" t="s">
        <v>29</v>
      </c>
      <c r="E9" s="51" t="s">
        <v>30</v>
      </c>
      <c r="F9" s="51" t="s">
        <v>31</v>
      </c>
      <c r="G9" s="51" t="s">
        <v>42</v>
      </c>
      <c r="H9" s="51" t="s">
        <v>36</v>
      </c>
    </row>
    <row r="10" spans="1:8" s="1" customFormat="1" ht="12.95" customHeight="1" x14ac:dyDescent="0.2"/>
  </sheetData>
  <mergeCells count="2">
    <mergeCell ref="C7:E7"/>
    <mergeCell ref="F7:H7"/>
  </mergeCells>
  <pageMargins left="0.78740157480314965" right="0.19685039370078741" top="0.19685039370078741" bottom="0.19685039370078741" header="0" footer="0"/>
  <pageSetup paperSize="9" firstPageNumber="163" fitToHeight="0" pageOrder="overThenDown" orientation="landscape" useFirstPageNumber="1"/>
  <headerFooter>
    <oddFooter>&amp;C&amp;"Arial,normal"&amp;8&amp;P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27" customHeight="1" x14ac:dyDescent="0.2">
      <c r="A1" s="78" t="s">
        <v>358</v>
      </c>
      <c r="B1" s="77"/>
      <c r="C1" s="77"/>
      <c r="D1" s="77"/>
    </row>
    <row r="2" spans="1:4" s="1" customFormat="1" ht="12.95" customHeight="1" x14ac:dyDescent="0.2"/>
    <row r="3" spans="1:4" s="1" customFormat="1" ht="27" customHeight="1" x14ac:dyDescent="0.2">
      <c r="A3" s="78" t="s">
        <v>361</v>
      </c>
      <c r="B3" s="77"/>
      <c r="C3" s="77"/>
      <c r="D3" s="77"/>
    </row>
    <row r="4" spans="1:4" ht="11.1" customHeight="1" x14ac:dyDescent="0.2"/>
    <row r="5" spans="1:4" ht="12.95" customHeight="1" x14ac:dyDescent="0.2">
      <c r="D5" s="82" t="s">
        <v>362</v>
      </c>
    </row>
    <row r="6" spans="1:4" ht="11.1" customHeight="1" x14ac:dyDescent="0.2"/>
    <row r="7" spans="1:4" s="1" customFormat="1" ht="27" customHeight="1" x14ac:dyDescent="0.2">
      <c r="A7" s="83" t="s">
        <v>20</v>
      </c>
      <c r="B7" s="83" t="s">
        <v>21</v>
      </c>
      <c r="C7" s="83" t="s">
        <v>23</v>
      </c>
      <c r="D7" s="83" t="s">
        <v>24</v>
      </c>
    </row>
    <row r="8" spans="1:4" s="1" customFormat="1" ht="12.95" customHeight="1" x14ac:dyDescent="0.2">
      <c r="A8" s="83" t="s">
        <v>26</v>
      </c>
      <c r="B8" s="83" t="s">
        <v>27</v>
      </c>
      <c r="C8" s="83" t="s">
        <v>28</v>
      </c>
      <c r="D8" s="83" t="s">
        <v>29</v>
      </c>
    </row>
    <row r="9" spans="1:4" s="1" customFormat="1" ht="11.1" customHeight="1" x14ac:dyDescent="0.2"/>
  </sheetData>
  <pageMargins left="0.78740157480314965" right="0.19685039370078741" top="0.19685039370078741" bottom="0.19685039370078741" header="0" footer="0"/>
  <pageSetup paperSize="9" firstPageNumber="28" fitToHeight="0" pageOrder="overThenDown" orientation="portrait" useFirstPageNumber="1"/>
  <headerFooter>
    <oddFooter>&amp;C&amp;"Arial,normal"&amp;8&amp;P</oddFooter>
  </headerFooter>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sheetPr>
    <outlinePr summaryBelow="0" summaryRight="0"/>
    <pageSetUpPr autoPageBreaks="0" fitToPage="1"/>
  </sheetPr>
  <dimension ref="A1:C9"/>
  <sheetViews>
    <sheetView workbookViewId="0"/>
  </sheetViews>
  <sheetFormatPr defaultColWidth="10.5" defaultRowHeight="11.45" customHeight="1" x14ac:dyDescent="0.2"/>
  <cols>
    <col min="1" max="1" width="11.6640625" style="1" customWidth="1"/>
    <col min="2" max="2" width="35" style="1" customWidth="1"/>
    <col min="3" max="3" width="70" style="1" customWidth="1"/>
  </cols>
  <sheetData>
    <row r="1" spans="1:3" s="1" customFormat="1" ht="12.95" customHeight="1" x14ac:dyDescent="0.2">
      <c r="A1" s="71" t="s">
        <v>840</v>
      </c>
      <c r="B1" s="71"/>
      <c r="C1" s="71"/>
    </row>
    <row r="2" spans="1:3" s="1" customFormat="1" ht="11.1" customHeight="1" x14ac:dyDescent="0.2"/>
    <row r="3" spans="1:3" s="1" customFormat="1" ht="12.95" customHeight="1" x14ac:dyDescent="0.2">
      <c r="A3" s="71" t="s">
        <v>841</v>
      </c>
      <c r="B3" s="71"/>
      <c r="C3" s="71"/>
    </row>
    <row r="4" spans="1:3" s="1" customFormat="1" ht="12.95" customHeight="1" x14ac:dyDescent="0.2"/>
    <row r="5" spans="1:3" s="1" customFormat="1" ht="12.95" customHeight="1" x14ac:dyDescent="0.2">
      <c r="C5" s="81" t="s">
        <v>842</v>
      </c>
    </row>
    <row r="6" spans="1:3" s="1" customFormat="1" ht="11.1" customHeight="1" x14ac:dyDescent="0.2"/>
    <row r="7" spans="1:3" s="1" customFormat="1" ht="27" customHeight="1" x14ac:dyDescent="0.2">
      <c r="A7" s="7" t="s">
        <v>20</v>
      </c>
      <c r="B7" s="7" t="s">
        <v>21</v>
      </c>
      <c r="C7" s="7" t="s">
        <v>193</v>
      </c>
    </row>
    <row r="8" spans="1:3" s="1" customFormat="1" ht="12.95" customHeight="1" x14ac:dyDescent="0.2">
      <c r="A8" s="7" t="s">
        <v>26</v>
      </c>
      <c r="B8" s="7" t="s">
        <v>27</v>
      </c>
      <c r="C8" s="7" t="s">
        <v>28</v>
      </c>
    </row>
    <row r="9" spans="1:3" s="1" customFormat="1" ht="11.1" customHeight="1" x14ac:dyDescent="0.2"/>
  </sheetData>
  <pageMargins left="0.78740157480314965" right="0.19685039370078741" top="0.19685039370078741" bottom="0.19685039370078741" header="0" footer="0"/>
  <pageSetup paperSize="9" firstPageNumber="164" fitToHeight="0" pageOrder="overThenDown" orientation="portrait" useFirstPageNumber="1"/>
  <headerFooter>
    <oddFooter>&amp;C&amp;"Arial,normal"&amp;8&amp;P</oddFooter>
  </headerFooter>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sheetPr>
    <outlinePr summaryBelow="0" summaryRight="0"/>
    <pageSetUpPr autoPageBreaks="0" fitToPage="1"/>
  </sheetPr>
  <dimension ref="A1:F10"/>
  <sheetViews>
    <sheetView workbookViewId="0"/>
  </sheetViews>
  <sheetFormatPr defaultColWidth="10.5" defaultRowHeight="11.45" customHeight="1" x14ac:dyDescent="0.2"/>
  <cols>
    <col min="1" max="1" width="11.6640625" style="47" customWidth="1"/>
    <col min="2" max="2" width="46.6640625" style="52" customWidth="1"/>
    <col min="3" max="6" width="14.33203125" style="52" customWidth="1"/>
  </cols>
  <sheetData>
    <row r="1" spans="1:6" s="52" customFormat="1" ht="12.95" customHeight="1" x14ac:dyDescent="0.2">
      <c r="A1" s="71" t="s">
        <v>840</v>
      </c>
      <c r="B1" s="71"/>
      <c r="C1" s="71"/>
      <c r="D1" s="71"/>
      <c r="E1" s="71"/>
      <c r="F1" s="71"/>
    </row>
    <row r="2" spans="1:6" ht="12.95" customHeight="1" x14ac:dyDescent="0.2"/>
    <row r="3" spans="1:6" ht="12.95" customHeight="1" x14ac:dyDescent="0.2">
      <c r="A3" s="61" t="s">
        <v>843</v>
      </c>
      <c r="B3" s="61"/>
      <c r="C3" s="61"/>
      <c r="D3" s="61"/>
      <c r="E3" s="61"/>
      <c r="F3" s="61"/>
    </row>
    <row r="4" spans="1:6" ht="12.95" customHeight="1" x14ac:dyDescent="0.2"/>
    <row r="5" spans="1:6" ht="12.95" customHeight="1" x14ac:dyDescent="0.2">
      <c r="F5" s="81" t="s">
        <v>844</v>
      </c>
    </row>
    <row r="6" spans="1:6" s="52" customFormat="1" ht="12.95" customHeight="1" x14ac:dyDescent="0.2"/>
    <row r="7" spans="1:6" s="47" customFormat="1" ht="12.95" customHeight="1" x14ac:dyDescent="0.2">
      <c r="A7" s="64" t="s">
        <v>396</v>
      </c>
      <c r="B7" s="64" t="s">
        <v>396</v>
      </c>
      <c r="C7" s="242" t="s">
        <v>23</v>
      </c>
      <c r="D7" s="242"/>
      <c r="E7" s="242" t="s">
        <v>24</v>
      </c>
      <c r="F7" s="242"/>
    </row>
    <row r="8" spans="1:6" s="47" customFormat="1" ht="41.1" customHeight="1" x14ac:dyDescent="0.2">
      <c r="A8" s="111" t="s">
        <v>20</v>
      </c>
      <c r="B8" s="111" t="s">
        <v>21</v>
      </c>
      <c r="C8" s="51" t="s">
        <v>845</v>
      </c>
      <c r="D8" s="51" t="s">
        <v>846</v>
      </c>
      <c r="E8" s="51" t="s">
        <v>845</v>
      </c>
      <c r="F8" s="51" t="s">
        <v>846</v>
      </c>
    </row>
    <row r="9" spans="1:6" s="47" customFormat="1" ht="12.95" customHeight="1" x14ac:dyDescent="0.2">
      <c r="A9" s="51" t="s">
        <v>26</v>
      </c>
      <c r="B9" s="51" t="s">
        <v>27</v>
      </c>
      <c r="C9" s="51" t="s">
        <v>29</v>
      </c>
      <c r="D9" s="51" t="s">
        <v>30</v>
      </c>
      <c r="E9" s="51" t="s">
        <v>31</v>
      </c>
      <c r="F9" s="51" t="s">
        <v>42</v>
      </c>
    </row>
    <row r="10" spans="1:6" s="1" customFormat="1" ht="12.95" customHeight="1" x14ac:dyDescent="0.2"/>
  </sheetData>
  <mergeCells count="2">
    <mergeCell ref="C7:D7"/>
    <mergeCell ref="E7:F7"/>
  </mergeCells>
  <pageMargins left="0.78740157480314965" right="0.19685039370078741" top="0.19685039370078741" bottom="0.19685039370078741" header="0" footer="0"/>
  <pageSetup paperSize="9" firstPageNumber="165" fitToHeight="0" pageOrder="overThenDown" orientation="portrait" useFirstPageNumber="1"/>
  <headerFooter>
    <oddFooter>&amp;C&amp;"Arial,normal"&amp;8&amp;P</oddFooter>
  </headerFooter>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sheetPr>
    <outlinePr summaryBelow="0" summaryRight="0"/>
    <pageSetUpPr autoPageBreaks="0" fitToPage="1"/>
  </sheetPr>
  <dimension ref="A1:F10"/>
  <sheetViews>
    <sheetView workbookViewId="0"/>
  </sheetViews>
  <sheetFormatPr defaultColWidth="10.5" defaultRowHeight="11.45" customHeight="1" x14ac:dyDescent="0.2"/>
  <cols>
    <col min="1" max="1" width="11.6640625" style="47" customWidth="1"/>
    <col min="2" max="2" width="45.5" style="52" customWidth="1"/>
    <col min="3" max="6" width="14.6640625" style="52" customWidth="1"/>
  </cols>
  <sheetData>
    <row r="1" spans="1:6" s="52" customFormat="1" ht="12.95" customHeight="1" x14ac:dyDescent="0.2">
      <c r="A1" s="61" t="s">
        <v>847</v>
      </c>
      <c r="B1" s="61"/>
      <c r="C1" s="61"/>
      <c r="D1" s="61"/>
      <c r="E1" s="61"/>
      <c r="F1" s="61"/>
    </row>
    <row r="2" spans="1:6" ht="12.95" customHeight="1" x14ac:dyDescent="0.2"/>
    <row r="3" spans="1:6" ht="12.95" customHeight="1" x14ac:dyDescent="0.2">
      <c r="A3" s="61" t="s">
        <v>848</v>
      </c>
      <c r="B3" s="61"/>
      <c r="C3" s="61"/>
      <c r="D3" s="61"/>
      <c r="E3" s="61"/>
      <c r="F3" s="61"/>
    </row>
    <row r="4" spans="1:6" ht="12.95" customHeight="1" x14ac:dyDescent="0.2"/>
    <row r="5" spans="1:6" ht="12.95" customHeight="1" x14ac:dyDescent="0.2">
      <c r="F5" s="81" t="s">
        <v>849</v>
      </c>
    </row>
    <row r="6" spans="1:6" s="52" customFormat="1" ht="12.95" customHeight="1" x14ac:dyDescent="0.2"/>
    <row r="7" spans="1:6" s="47" customFormat="1" ht="12.95" customHeight="1" x14ac:dyDescent="0.2">
      <c r="A7" s="64" t="s">
        <v>764</v>
      </c>
      <c r="B7" s="64" t="s">
        <v>822</v>
      </c>
      <c r="C7" s="242" t="s">
        <v>23</v>
      </c>
      <c r="D7" s="242"/>
      <c r="E7" s="242" t="s">
        <v>24</v>
      </c>
      <c r="F7" s="242"/>
    </row>
    <row r="8" spans="1:6" s="47" customFormat="1" ht="12.95" customHeight="1" x14ac:dyDescent="0.2">
      <c r="A8" s="66" t="s">
        <v>765</v>
      </c>
      <c r="B8" s="66" t="s">
        <v>765</v>
      </c>
      <c r="C8" s="51" t="s">
        <v>850</v>
      </c>
      <c r="D8" s="51" t="s">
        <v>851</v>
      </c>
      <c r="E8" s="51" t="s">
        <v>850</v>
      </c>
      <c r="F8" s="51" t="s">
        <v>851</v>
      </c>
    </row>
    <row r="9" spans="1:6" s="47" customFormat="1" ht="12.95" customHeight="1" x14ac:dyDescent="0.2">
      <c r="A9" s="51" t="s">
        <v>26</v>
      </c>
      <c r="B9" s="51" t="s">
        <v>27</v>
      </c>
      <c r="C9" s="51" t="s">
        <v>28</v>
      </c>
      <c r="D9" s="51" t="s">
        <v>29</v>
      </c>
      <c r="E9" s="51" t="s">
        <v>30</v>
      </c>
      <c r="F9" s="51" t="s">
        <v>31</v>
      </c>
    </row>
    <row r="10" spans="1:6" s="1" customFormat="1" ht="12.95" customHeight="1" x14ac:dyDescent="0.2"/>
  </sheetData>
  <mergeCells count="2">
    <mergeCell ref="C7:D7"/>
    <mergeCell ref="E7:F7"/>
  </mergeCells>
  <pageMargins left="0.78740157480314965" right="0.19685039370078741" top="0.19685039370078741" bottom="0.19685039370078741" header="0" footer="0"/>
  <pageSetup paperSize="9" firstPageNumber="166" fitToHeight="0" pageOrder="overThenDown" orientation="portrait" useFirstPageNumber="1"/>
  <headerFooter>
    <oddFooter>&amp;C&amp;"Arial,normal"&amp;8&amp;P</oddFooter>
  </headerFooter>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sheetPr>
    <outlinePr summaryBelow="0" summaryRight="0"/>
    <pageSetUpPr autoPageBreaks="0" fitToPage="1"/>
  </sheetPr>
  <dimension ref="A1:H11"/>
  <sheetViews>
    <sheetView workbookViewId="0"/>
  </sheetViews>
  <sheetFormatPr defaultColWidth="10.5" defaultRowHeight="11.45" customHeight="1" x14ac:dyDescent="0.2"/>
  <cols>
    <col min="1" max="1" width="11.6640625" style="47" customWidth="1"/>
    <col min="2" max="2" width="29.1640625" style="52" customWidth="1"/>
    <col min="3" max="8" width="21.6640625" style="52" customWidth="1"/>
  </cols>
  <sheetData>
    <row r="1" spans="1:8" s="52" customFormat="1" ht="12.95" customHeight="1" x14ac:dyDescent="0.2">
      <c r="A1" s="61" t="s">
        <v>847</v>
      </c>
      <c r="B1" s="61"/>
      <c r="C1" s="61"/>
      <c r="D1" s="61"/>
      <c r="E1" s="61"/>
      <c r="F1" s="61"/>
      <c r="G1" s="61"/>
      <c r="H1" s="61"/>
    </row>
    <row r="2" spans="1:8" ht="12.95" customHeight="1" x14ac:dyDescent="0.2"/>
    <row r="3" spans="1:8" ht="12.95" customHeight="1" x14ac:dyDescent="0.2">
      <c r="A3" s="61" t="s">
        <v>852</v>
      </c>
      <c r="B3" s="61"/>
      <c r="C3" s="61"/>
      <c r="D3" s="61"/>
      <c r="E3" s="61"/>
      <c r="F3" s="61"/>
      <c r="G3" s="61"/>
      <c r="H3" s="61"/>
    </row>
    <row r="4" spans="1:8" ht="12.95" customHeight="1" x14ac:dyDescent="0.2"/>
    <row r="5" spans="1:8" ht="12.95" customHeight="1" x14ac:dyDescent="0.2">
      <c r="H5" s="81" t="s">
        <v>853</v>
      </c>
    </row>
    <row r="6" spans="1:8" s="52" customFormat="1" ht="12.95" customHeight="1" x14ac:dyDescent="0.2"/>
    <row r="7" spans="1:8" s="47" customFormat="1" ht="12.95" customHeight="1" x14ac:dyDescent="0.2">
      <c r="A7" s="64"/>
      <c r="B7" s="228"/>
      <c r="C7" s="242" t="s">
        <v>23</v>
      </c>
      <c r="D7" s="242"/>
      <c r="E7" s="242"/>
      <c r="F7" s="242" t="s">
        <v>24</v>
      </c>
      <c r="G7" s="242"/>
      <c r="H7" s="242"/>
    </row>
    <row r="8" spans="1:8" s="47" customFormat="1" ht="27" customHeight="1" x14ac:dyDescent="0.2">
      <c r="A8" s="229" t="s">
        <v>854</v>
      </c>
      <c r="B8" s="230" t="s">
        <v>855</v>
      </c>
      <c r="C8" s="64" t="s">
        <v>856</v>
      </c>
      <c r="D8" s="360" t="s">
        <v>346</v>
      </c>
      <c r="E8" s="360"/>
      <c r="F8" s="64" t="s">
        <v>856</v>
      </c>
      <c r="G8" s="360" t="s">
        <v>346</v>
      </c>
      <c r="H8" s="360"/>
    </row>
    <row r="9" spans="1:8" s="47" customFormat="1" ht="27" customHeight="1" x14ac:dyDescent="0.2">
      <c r="A9" s="66"/>
      <c r="B9" s="231"/>
      <c r="C9" s="66" t="s">
        <v>857</v>
      </c>
      <c r="D9" s="51" t="s">
        <v>850</v>
      </c>
      <c r="E9" s="51" t="s">
        <v>851</v>
      </c>
      <c r="F9" s="66" t="s">
        <v>857</v>
      </c>
      <c r="G9" s="51" t="s">
        <v>850</v>
      </c>
      <c r="H9" s="51" t="s">
        <v>851</v>
      </c>
    </row>
    <row r="10" spans="1:8" s="47" customFormat="1" ht="12.95" customHeight="1" x14ac:dyDescent="0.2">
      <c r="A10" s="51" t="s">
        <v>26</v>
      </c>
      <c r="B10" s="51" t="s">
        <v>27</v>
      </c>
      <c r="C10" s="51" t="s">
        <v>28</v>
      </c>
      <c r="D10" s="51" t="s">
        <v>29</v>
      </c>
      <c r="E10" s="51" t="s">
        <v>30</v>
      </c>
      <c r="F10" s="51" t="s">
        <v>31</v>
      </c>
      <c r="G10" s="51" t="s">
        <v>42</v>
      </c>
      <c r="H10" s="51" t="s">
        <v>36</v>
      </c>
    </row>
    <row r="11" spans="1:8" s="1" customFormat="1" ht="12.95" customHeight="1" x14ac:dyDescent="0.2"/>
  </sheetData>
  <mergeCells count="4">
    <mergeCell ref="C7:E7"/>
    <mergeCell ref="F7:H7"/>
    <mergeCell ref="D8:E8"/>
    <mergeCell ref="G8:H8"/>
  </mergeCells>
  <pageMargins left="0.78740157480314965" right="0.19685039370078741" top="0.19685039370078741" bottom="0.19685039370078741" header="0" footer="0"/>
  <pageSetup paperSize="9" firstPageNumber="167" fitToHeight="0" pageOrder="overThenDown" orientation="landscape" useFirstPageNumber="1"/>
  <headerFooter>
    <oddFooter>&amp;C&amp;"Arial,normal"&amp;8&amp;P</oddFooter>
  </headerFooter>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sheetPr>
    <outlinePr summaryBelow="0" summaryRight="0"/>
    <pageSetUpPr autoPageBreaks="0" fitToPage="1"/>
  </sheetPr>
  <dimension ref="A1:J11"/>
  <sheetViews>
    <sheetView workbookViewId="0"/>
  </sheetViews>
  <sheetFormatPr defaultColWidth="10.5" defaultRowHeight="11.45" customHeight="1" x14ac:dyDescent="0.2"/>
  <cols>
    <col min="1" max="1" width="11.6640625" style="47" customWidth="1"/>
    <col min="2" max="2" width="29.1640625" style="52" customWidth="1"/>
    <col min="3" max="10" width="16" style="52" customWidth="1"/>
  </cols>
  <sheetData>
    <row r="1" spans="1:10" s="52" customFormat="1" ht="12.95" customHeight="1" x14ac:dyDescent="0.2">
      <c r="A1" s="61" t="s">
        <v>847</v>
      </c>
      <c r="B1" s="61"/>
      <c r="C1" s="61"/>
      <c r="D1" s="61"/>
      <c r="E1" s="61"/>
      <c r="F1" s="61"/>
      <c r="G1" s="61"/>
      <c r="H1" s="61"/>
      <c r="I1" s="61"/>
      <c r="J1" s="61"/>
    </row>
    <row r="2" spans="1:10" ht="12.95" customHeight="1" x14ac:dyDescent="0.2"/>
    <row r="3" spans="1:10" ht="12.95" customHeight="1" x14ac:dyDescent="0.2">
      <c r="A3" s="61" t="s">
        <v>858</v>
      </c>
      <c r="B3" s="61"/>
      <c r="C3" s="61"/>
      <c r="D3" s="61"/>
      <c r="E3" s="61"/>
      <c r="F3" s="61"/>
      <c r="G3" s="61"/>
      <c r="H3" s="61"/>
      <c r="I3" s="61"/>
      <c r="J3" s="61"/>
    </row>
    <row r="4" spans="1:10" ht="12.95" customHeight="1" x14ac:dyDescent="0.2"/>
    <row r="5" spans="1:10" ht="12.95" customHeight="1" x14ac:dyDescent="0.2">
      <c r="J5" s="81" t="s">
        <v>859</v>
      </c>
    </row>
    <row r="6" spans="1:10" s="52" customFormat="1" ht="12.95" customHeight="1" x14ac:dyDescent="0.2"/>
    <row r="7" spans="1:10" s="47" customFormat="1" ht="12.95" customHeight="1" x14ac:dyDescent="0.2">
      <c r="A7" s="64"/>
      <c r="B7" s="228"/>
      <c r="C7" s="242" t="s">
        <v>23</v>
      </c>
      <c r="D7" s="242"/>
      <c r="E7" s="242"/>
      <c r="F7" s="242"/>
      <c r="G7" s="242" t="s">
        <v>24</v>
      </c>
      <c r="H7" s="242"/>
      <c r="I7" s="242"/>
      <c r="J7" s="242"/>
    </row>
    <row r="8" spans="1:10" s="47" customFormat="1" ht="27" customHeight="1" x14ac:dyDescent="0.2">
      <c r="A8" s="229" t="s">
        <v>854</v>
      </c>
      <c r="B8" s="230" t="s">
        <v>855</v>
      </c>
      <c r="C8" s="64" t="s">
        <v>860</v>
      </c>
      <c r="D8" s="390" t="s">
        <v>346</v>
      </c>
      <c r="E8" s="390"/>
      <c r="F8" s="65" t="s">
        <v>861</v>
      </c>
      <c r="G8" s="64" t="s">
        <v>860</v>
      </c>
      <c r="H8" s="390" t="s">
        <v>346</v>
      </c>
      <c r="I8" s="390"/>
      <c r="J8" s="65" t="s">
        <v>861</v>
      </c>
    </row>
    <row r="9" spans="1:10" s="47" customFormat="1" ht="27" customHeight="1" x14ac:dyDescent="0.2">
      <c r="A9" s="66"/>
      <c r="B9" s="231"/>
      <c r="C9" s="66" t="s">
        <v>862</v>
      </c>
      <c r="D9" s="51" t="s">
        <v>850</v>
      </c>
      <c r="E9" s="51" t="s">
        <v>851</v>
      </c>
      <c r="F9" s="111" t="s">
        <v>863</v>
      </c>
      <c r="G9" s="66" t="s">
        <v>862</v>
      </c>
      <c r="H9" s="51" t="s">
        <v>850</v>
      </c>
      <c r="I9" s="51" t="s">
        <v>851</v>
      </c>
      <c r="J9" s="111" t="s">
        <v>863</v>
      </c>
    </row>
    <row r="10" spans="1:10" s="47" customFormat="1" ht="12.95" customHeight="1" x14ac:dyDescent="0.2">
      <c r="A10" s="51" t="s">
        <v>26</v>
      </c>
      <c r="B10" s="51" t="s">
        <v>27</v>
      </c>
      <c r="C10" s="51" t="s">
        <v>28</v>
      </c>
      <c r="D10" s="51" t="s">
        <v>29</v>
      </c>
      <c r="E10" s="51"/>
      <c r="F10" s="51" t="s">
        <v>30</v>
      </c>
      <c r="G10" s="51" t="s">
        <v>31</v>
      </c>
      <c r="H10" s="51" t="s">
        <v>42</v>
      </c>
      <c r="I10" s="51"/>
      <c r="J10" s="51" t="s">
        <v>36</v>
      </c>
    </row>
    <row r="11" spans="1:10" s="1" customFormat="1" ht="12.95" customHeight="1" x14ac:dyDescent="0.2"/>
  </sheetData>
  <mergeCells count="4">
    <mergeCell ref="C7:F7"/>
    <mergeCell ref="G7:J7"/>
    <mergeCell ref="D8:E8"/>
    <mergeCell ref="H8:I8"/>
  </mergeCells>
  <pageMargins left="0.78740157480314965" right="0.19685039370078741" top="0.19685039370078741" bottom="0.19685039370078741" header="0" footer="0"/>
  <pageSetup paperSize="9" firstPageNumber="168" fitToHeight="0" pageOrder="overThenDown" orientation="landscape" useFirstPageNumber="1"/>
  <headerFooter>
    <oddFooter>&amp;C&amp;"Arial,normal"&amp;8&amp;P</oddFooter>
  </headerFooter>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sheetPr>
    <outlinePr summaryBelow="0" summaryRight="0"/>
    <pageSetUpPr autoPageBreaks="0" fitToPage="1"/>
  </sheetPr>
  <dimension ref="A1:F10"/>
  <sheetViews>
    <sheetView workbookViewId="0"/>
  </sheetViews>
  <sheetFormatPr defaultColWidth="10.5" defaultRowHeight="11.45" customHeight="1" x14ac:dyDescent="0.2"/>
  <cols>
    <col min="1" max="1" width="11.6640625" style="47" customWidth="1"/>
    <col min="2" max="2" width="45.5" style="52" customWidth="1"/>
    <col min="3" max="6" width="14.6640625" style="52" customWidth="1"/>
  </cols>
  <sheetData>
    <row r="1" spans="1:6" s="52" customFormat="1" ht="12.95" customHeight="1" x14ac:dyDescent="0.2">
      <c r="A1" s="61" t="s">
        <v>847</v>
      </c>
      <c r="B1" s="61"/>
      <c r="C1" s="61"/>
      <c r="D1" s="61"/>
      <c r="E1" s="61"/>
      <c r="F1" s="61"/>
    </row>
    <row r="2" spans="1:6" ht="12.95" customHeight="1" x14ac:dyDescent="0.2"/>
    <row r="3" spans="1:6" ht="12.95" customHeight="1" x14ac:dyDescent="0.2">
      <c r="A3" s="61" t="s">
        <v>864</v>
      </c>
      <c r="B3" s="61"/>
      <c r="C3" s="61"/>
      <c r="D3" s="61"/>
      <c r="E3" s="61"/>
      <c r="F3" s="61"/>
    </row>
    <row r="4" spans="1:6" ht="12.95" customHeight="1" x14ac:dyDescent="0.2"/>
    <row r="5" spans="1:6" ht="12.95" customHeight="1" x14ac:dyDescent="0.2">
      <c r="F5" s="81" t="s">
        <v>865</v>
      </c>
    </row>
    <row r="6" spans="1:6" s="52" customFormat="1" ht="12.95" customHeight="1" x14ac:dyDescent="0.2"/>
    <row r="7" spans="1:6" s="47" customFormat="1" ht="56.1" customHeight="1" x14ac:dyDescent="0.2">
      <c r="A7" s="64" t="s">
        <v>764</v>
      </c>
      <c r="B7" s="64" t="s">
        <v>822</v>
      </c>
      <c r="C7" s="242" t="s">
        <v>866</v>
      </c>
      <c r="D7" s="242"/>
      <c r="E7" s="242" t="s">
        <v>867</v>
      </c>
      <c r="F7" s="242"/>
    </row>
    <row r="8" spans="1:6" s="47" customFormat="1" ht="98.1" customHeight="1" x14ac:dyDescent="0.2">
      <c r="A8" s="66" t="s">
        <v>765</v>
      </c>
      <c r="B8" s="66" t="s">
        <v>765</v>
      </c>
      <c r="C8" s="51" t="s">
        <v>868</v>
      </c>
      <c r="D8" s="51" t="s">
        <v>869</v>
      </c>
      <c r="E8" s="51" t="s">
        <v>868</v>
      </c>
      <c r="F8" s="51" t="s">
        <v>869</v>
      </c>
    </row>
    <row r="9" spans="1:6" s="47" customFormat="1" ht="12.95" customHeight="1" x14ac:dyDescent="0.2">
      <c r="A9" s="51" t="s">
        <v>26</v>
      </c>
      <c r="B9" s="51" t="s">
        <v>27</v>
      </c>
      <c r="C9" s="51" t="s">
        <v>28</v>
      </c>
      <c r="D9" s="51" t="s">
        <v>29</v>
      </c>
      <c r="E9" s="51" t="s">
        <v>30</v>
      </c>
      <c r="F9" s="51" t="s">
        <v>31</v>
      </c>
    </row>
    <row r="10" spans="1:6" s="1" customFormat="1" ht="12.95" customHeight="1" x14ac:dyDescent="0.2"/>
  </sheetData>
  <mergeCells count="2">
    <mergeCell ref="C7:D7"/>
    <mergeCell ref="E7:F7"/>
  </mergeCells>
  <pageMargins left="0.78740157480314965" right="0.19685039370078741" top="0.19685039370078741" bottom="0.19685039370078741" header="0" footer="0"/>
  <pageSetup paperSize="9" firstPageNumber="169" fitToHeight="0" pageOrder="overThenDown" orientation="portrait" useFirstPageNumber="1"/>
  <headerFooter>
    <oddFooter>&amp;C&amp;"Arial,normal"&amp;8&amp;P</oddFooter>
  </headerFooter>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sheetPr>
    <outlinePr summaryBelow="0" summaryRight="0"/>
    <pageSetUpPr autoPageBreaks="0" fitToPage="1"/>
  </sheetPr>
  <dimension ref="A1:J18"/>
  <sheetViews>
    <sheetView workbookViewId="0"/>
  </sheetViews>
  <sheetFormatPr defaultColWidth="10.5" defaultRowHeight="11.45" customHeight="1" x14ac:dyDescent="0.2"/>
  <cols>
    <col min="1" max="1" width="11.6640625" style="47" customWidth="1"/>
    <col min="2" max="2" width="0.1640625" style="52" customWidth="1"/>
    <col min="3" max="3" width="29" style="52" customWidth="1"/>
    <col min="4" max="4" width="26.83203125" style="52" customWidth="1"/>
    <col min="5" max="6" width="15.1640625" style="52" customWidth="1"/>
    <col min="7" max="7" width="26.83203125" style="52" customWidth="1"/>
    <col min="8" max="10" width="15.1640625" style="52" customWidth="1"/>
  </cols>
  <sheetData>
    <row r="1" spans="1:10" s="52" customFormat="1" ht="12.95" customHeight="1" x14ac:dyDescent="0.2">
      <c r="A1" s="61" t="s">
        <v>847</v>
      </c>
      <c r="B1" s="61"/>
      <c r="C1" s="61"/>
      <c r="D1" s="61"/>
      <c r="E1" s="61"/>
      <c r="F1" s="61"/>
      <c r="G1" s="61"/>
      <c r="H1" s="61"/>
      <c r="I1" s="61"/>
      <c r="J1" s="61"/>
    </row>
    <row r="2" spans="1:10" ht="12.95" customHeight="1" x14ac:dyDescent="0.2"/>
    <row r="3" spans="1:10" ht="12.95" customHeight="1" x14ac:dyDescent="0.2">
      <c r="A3" s="61" t="s">
        <v>870</v>
      </c>
      <c r="B3" s="61"/>
      <c r="C3" s="61"/>
      <c r="D3" s="61"/>
      <c r="E3" s="61"/>
      <c r="F3" s="61"/>
      <c r="G3" s="61"/>
      <c r="H3" s="61"/>
      <c r="I3" s="61"/>
      <c r="J3" s="61"/>
    </row>
    <row r="4" spans="1:10" ht="12.95" customHeight="1" x14ac:dyDescent="0.2">
      <c r="A4" s="164" t="s">
        <v>88</v>
      </c>
      <c r="B4" s="164"/>
      <c r="C4" s="164"/>
      <c r="D4" s="164"/>
      <c r="E4" s="164"/>
      <c r="F4" s="164"/>
      <c r="G4" s="164"/>
      <c r="H4" s="164"/>
      <c r="I4" s="164"/>
      <c r="J4" s="164"/>
    </row>
    <row r="5" spans="1:10" ht="12.95" customHeight="1" x14ac:dyDescent="0.2">
      <c r="J5" s="81" t="s">
        <v>871</v>
      </c>
    </row>
    <row r="6" spans="1:10" s="52" customFormat="1" ht="12.95" customHeight="1" x14ac:dyDescent="0.2"/>
    <row r="7" spans="1:10" s="47" customFormat="1" ht="12.95" customHeight="1" x14ac:dyDescent="0.2">
      <c r="A7" s="381" t="s">
        <v>854</v>
      </c>
      <c r="B7" s="381" t="s">
        <v>855</v>
      </c>
      <c r="C7" s="381"/>
      <c r="D7" s="393" t="s">
        <v>730</v>
      </c>
      <c r="E7" s="393"/>
      <c r="F7" s="393"/>
      <c r="G7" s="393" t="s">
        <v>872</v>
      </c>
      <c r="H7" s="393"/>
      <c r="I7" s="393"/>
      <c r="J7" s="393"/>
    </row>
    <row r="8" spans="1:10" s="47" customFormat="1" ht="56.1" customHeight="1" x14ac:dyDescent="0.2">
      <c r="A8" s="382"/>
      <c r="B8" s="391"/>
      <c r="C8" s="392"/>
      <c r="D8" s="111" t="s">
        <v>873</v>
      </c>
      <c r="E8" s="51" t="s">
        <v>874</v>
      </c>
      <c r="F8" s="51" t="s">
        <v>875</v>
      </c>
      <c r="G8" s="51" t="s">
        <v>873</v>
      </c>
      <c r="H8" s="51" t="s">
        <v>876</v>
      </c>
      <c r="I8" s="51" t="s">
        <v>875</v>
      </c>
      <c r="J8" s="51" t="s">
        <v>874</v>
      </c>
    </row>
    <row r="9" spans="1:10" s="47" customFormat="1" ht="12.95" customHeight="1" x14ac:dyDescent="0.2">
      <c r="A9" s="51" t="s">
        <v>26</v>
      </c>
      <c r="B9" s="360" t="s">
        <v>27</v>
      </c>
      <c r="C9" s="360"/>
      <c r="D9" s="51" t="s">
        <v>28</v>
      </c>
      <c r="E9" s="51" t="s">
        <v>29</v>
      </c>
      <c r="F9" s="51" t="s">
        <v>30</v>
      </c>
      <c r="G9" s="51" t="s">
        <v>31</v>
      </c>
      <c r="H9" s="51" t="s">
        <v>42</v>
      </c>
      <c r="I9" s="51" t="s">
        <v>36</v>
      </c>
      <c r="J9" s="51" t="s">
        <v>47</v>
      </c>
    </row>
    <row r="10" spans="1:10" ht="12.95" customHeight="1" x14ac:dyDescent="0.2"/>
    <row r="11" spans="1:10" ht="12.95" customHeight="1" x14ac:dyDescent="0.2">
      <c r="A11" s="61" t="s">
        <v>870</v>
      </c>
      <c r="B11" s="61"/>
      <c r="C11" s="61"/>
      <c r="D11" s="61"/>
      <c r="E11" s="61"/>
      <c r="F11" s="61"/>
      <c r="G11" s="61"/>
      <c r="H11" s="61"/>
      <c r="I11" s="61"/>
      <c r="J11" s="61"/>
    </row>
    <row r="12" spans="1:10" ht="12.95" customHeight="1" x14ac:dyDescent="0.2">
      <c r="A12" s="164" t="s">
        <v>357</v>
      </c>
      <c r="B12" s="164"/>
      <c r="C12" s="164"/>
      <c r="D12" s="164"/>
      <c r="E12" s="164"/>
      <c r="F12" s="164"/>
      <c r="G12" s="164"/>
      <c r="H12" s="164"/>
      <c r="I12" s="164"/>
      <c r="J12" s="164"/>
    </row>
    <row r="13" spans="1:10" ht="12.95" customHeight="1" x14ac:dyDescent="0.2">
      <c r="J13" s="81" t="s">
        <v>871</v>
      </c>
    </row>
    <row r="14" spans="1:10" s="52" customFormat="1" ht="12.95" customHeight="1" x14ac:dyDescent="0.2"/>
    <row r="15" spans="1:10" s="47" customFormat="1" ht="12.95" customHeight="1" x14ac:dyDescent="0.2">
      <c r="A15" s="381" t="s">
        <v>854</v>
      </c>
      <c r="B15" s="381" t="s">
        <v>855</v>
      </c>
      <c r="C15" s="381"/>
      <c r="D15" s="393" t="s">
        <v>730</v>
      </c>
      <c r="E15" s="393"/>
      <c r="F15" s="393"/>
      <c r="G15" s="393" t="s">
        <v>872</v>
      </c>
      <c r="H15" s="393"/>
      <c r="I15" s="393"/>
      <c r="J15" s="393"/>
    </row>
    <row r="16" spans="1:10" s="47" customFormat="1" ht="56.1" customHeight="1" x14ac:dyDescent="0.2">
      <c r="A16" s="382"/>
      <c r="B16" s="391"/>
      <c r="C16" s="392"/>
      <c r="D16" s="111" t="s">
        <v>873</v>
      </c>
      <c r="E16" s="51" t="s">
        <v>874</v>
      </c>
      <c r="F16" s="51" t="s">
        <v>875</v>
      </c>
      <c r="G16" s="51" t="s">
        <v>873</v>
      </c>
      <c r="H16" s="51" t="s">
        <v>876</v>
      </c>
      <c r="I16" s="51" t="s">
        <v>875</v>
      </c>
      <c r="J16" s="51" t="s">
        <v>874</v>
      </c>
    </row>
    <row r="17" spans="1:10" s="47" customFormat="1" ht="12.95" customHeight="1" x14ac:dyDescent="0.2">
      <c r="A17" s="51" t="s">
        <v>26</v>
      </c>
      <c r="B17" s="360" t="s">
        <v>27</v>
      </c>
      <c r="C17" s="360"/>
      <c r="D17" s="51" t="s">
        <v>28</v>
      </c>
      <c r="E17" s="51" t="s">
        <v>29</v>
      </c>
      <c r="F17" s="51" t="s">
        <v>30</v>
      </c>
      <c r="G17" s="51" t="s">
        <v>31</v>
      </c>
      <c r="H17" s="51" t="s">
        <v>42</v>
      </c>
      <c r="I17" s="51" t="s">
        <v>36</v>
      </c>
      <c r="J17" s="51" t="s">
        <v>47</v>
      </c>
    </row>
    <row r="18" spans="1:10" s="1" customFormat="1" ht="12.95" customHeight="1" x14ac:dyDescent="0.2"/>
  </sheetData>
  <mergeCells count="10">
    <mergeCell ref="A15:A16"/>
    <mergeCell ref="B15:C16"/>
    <mergeCell ref="D15:F15"/>
    <mergeCell ref="G15:J15"/>
    <mergeCell ref="B17:C17"/>
    <mergeCell ref="A7:A8"/>
    <mergeCell ref="B7:C8"/>
    <mergeCell ref="D7:F7"/>
    <mergeCell ref="G7:J7"/>
    <mergeCell ref="B9:C9"/>
  </mergeCells>
  <pageMargins left="0.78740157480314965" right="0.19685039370078741" top="0.19685039370078741" bottom="0.19685039370078741" header="0" footer="0"/>
  <pageSetup paperSize="9" firstPageNumber="170" fitToHeight="0" pageOrder="overThenDown" orientation="landscape" useFirstPageNumber="1"/>
  <headerFooter>
    <oddFooter>&amp;C&amp;"Arial,normal"&amp;8&amp;P</oddFooter>
  </headerFooter>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sheetPr>
    <outlinePr summaryBelow="0" summaryRight="0"/>
    <pageSetUpPr autoPageBreaks="0" fitToPage="1"/>
  </sheetPr>
  <dimension ref="A1:J18"/>
  <sheetViews>
    <sheetView workbookViewId="0"/>
  </sheetViews>
  <sheetFormatPr defaultColWidth="10.5" defaultRowHeight="11.45" customHeight="1" x14ac:dyDescent="0.2"/>
  <cols>
    <col min="1" max="1" width="11.6640625" style="47" customWidth="1"/>
    <col min="2" max="2" width="0.1640625" style="52" customWidth="1"/>
    <col min="3" max="3" width="29" style="52" customWidth="1"/>
    <col min="4" max="4" width="26.83203125" style="52" customWidth="1"/>
    <col min="5" max="6" width="15.1640625" style="52" customWidth="1"/>
    <col min="7" max="7" width="26.83203125" style="52" customWidth="1"/>
    <col min="8" max="10" width="15.1640625" style="52" customWidth="1"/>
  </cols>
  <sheetData>
    <row r="1" spans="1:10" s="52" customFormat="1" ht="12.95" customHeight="1" x14ac:dyDescent="0.2">
      <c r="A1" s="61" t="s">
        <v>847</v>
      </c>
      <c r="B1" s="61"/>
      <c r="C1" s="61"/>
      <c r="D1" s="61"/>
      <c r="E1" s="61"/>
      <c r="F1" s="61"/>
      <c r="G1" s="61"/>
      <c r="H1" s="61"/>
      <c r="I1" s="61"/>
      <c r="J1" s="61"/>
    </row>
    <row r="2" spans="1:10" ht="12.95" customHeight="1" x14ac:dyDescent="0.2"/>
    <row r="3" spans="1:10" ht="12.95" customHeight="1" x14ac:dyDescent="0.2">
      <c r="A3" s="61" t="s">
        <v>870</v>
      </c>
      <c r="B3" s="61"/>
      <c r="C3" s="61"/>
      <c r="D3" s="61"/>
      <c r="E3" s="61"/>
      <c r="F3" s="61"/>
      <c r="G3" s="61"/>
      <c r="H3" s="61"/>
      <c r="I3" s="61"/>
      <c r="J3" s="61"/>
    </row>
    <row r="4" spans="1:10" ht="12.95" customHeight="1" x14ac:dyDescent="0.2">
      <c r="A4" s="164" t="s">
        <v>602</v>
      </c>
      <c r="B4" s="164"/>
      <c r="C4" s="164"/>
      <c r="D4" s="164"/>
      <c r="E4" s="164"/>
      <c r="F4" s="164"/>
      <c r="G4" s="164"/>
      <c r="H4" s="164"/>
      <c r="I4" s="164"/>
      <c r="J4" s="164"/>
    </row>
    <row r="5" spans="1:10" ht="12.95" customHeight="1" x14ac:dyDescent="0.2">
      <c r="J5" s="81" t="s">
        <v>871</v>
      </c>
    </row>
    <row r="6" spans="1:10" s="52" customFormat="1" ht="12.95" customHeight="1" x14ac:dyDescent="0.2"/>
    <row r="7" spans="1:10" s="47" customFormat="1" ht="12.95" customHeight="1" x14ac:dyDescent="0.2">
      <c r="A7" s="381" t="s">
        <v>854</v>
      </c>
      <c r="B7" s="381" t="s">
        <v>855</v>
      </c>
      <c r="C7" s="381"/>
      <c r="D7" s="393" t="s">
        <v>730</v>
      </c>
      <c r="E7" s="393"/>
      <c r="F7" s="393"/>
      <c r="G7" s="393" t="s">
        <v>872</v>
      </c>
      <c r="H7" s="393"/>
      <c r="I7" s="393"/>
      <c r="J7" s="393"/>
    </row>
    <row r="8" spans="1:10" s="47" customFormat="1" ht="56.1" customHeight="1" x14ac:dyDescent="0.2">
      <c r="A8" s="382"/>
      <c r="B8" s="391"/>
      <c r="C8" s="392"/>
      <c r="D8" s="111" t="s">
        <v>873</v>
      </c>
      <c r="E8" s="51" t="s">
        <v>874</v>
      </c>
      <c r="F8" s="51" t="s">
        <v>875</v>
      </c>
      <c r="G8" s="51" t="s">
        <v>873</v>
      </c>
      <c r="H8" s="51" t="s">
        <v>876</v>
      </c>
      <c r="I8" s="51" t="s">
        <v>875</v>
      </c>
      <c r="J8" s="51" t="s">
        <v>874</v>
      </c>
    </row>
    <row r="9" spans="1:10" s="47" customFormat="1" ht="12.95" customHeight="1" x14ac:dyDescent="0.2">
      <c r="A9" s="51" t="s">
        <v>26</v>
      </c>
      <c r="B9" s="360" t="s">
        <v>27</v>
      </c>
      <c r="C9" s="360"/>
      <c r="D9" s="51" t="s">
        <v>28</v>
      </c>
      <c r="E9" s="51" t="s">
        <v>29</v>
      </c>
      <c r="F9" s="51" t="s">
        <v>30</v>
      </c>
      <c r="G9" s="51" t="s">
        <v>31</v>
      </c>
      <c r="H9" s="51" t="s">
        <v>42</v>
      </c>
      <c r="I9" s="51" t="s">
        <v>36</v>
      </c>
      <c r="J9" s="51" t="s">
        <v>47</v>
      </c>
    </row>
    <row r="10" spans="1:10" ht="12.95" customHeight="1" x14ac:dyDescent="0.2"/>
    <row r="11" spans="1:10" ht="12.95" customHeight="1" x14ac:dyDescent="0.2">
      <c r="A11" s="61" t="s">
        <v>870</v>
      </c>
      <c r="B11" s="61"/>
      <c r="C11" s="61"/>
      <c r="D11" s="61"/>
      <c r="E11" s="61"/>
      <c r="F11" s="61"/>
      <c r="G11" s="61"/>
      <c r="H11" s="61"/>
      <c r="I11" s="61"/>
      <c r="J11" s="61"/>
    </row>
    <row r="12" spans="1:10" ht="12.95" customHeight="1" x14ac:dyDescent="0.2">
      <c r="A12" s="164" t="s">
        <v>603</v>
      </c>
      <c r="B12" s="164"/>
      <c r="C12" s="164"/>
      <c r="D12" s="164"/>
      <c r="E12" s="164"/>
      <c r="F12" s="164"/>
      <c r="G12" s="164"/>
      <c r="H12" s="164"/>
      <c r="I12" s="164"/>
      <c r="J12" s="164"/>
    </row>
    <row r="13" spans="1:10" ht="12.95" customHeight="1" x14ac:dyDescent="0.2">
      <c r="J13" s="81" t="s">
        <v>871</v>
      </c>
    </row>
    <row r="14" spans="1:10" s="52" customFormat="1" ht="12.95" customHeight="1" x14ac:dyDescent="0.2"/>
    <row r="15" spans="1:10" s="47" customFormat="1" ht="12.95" customHeight="1" x14ac:dyDescent="0.2">
      <c r="A15" s="381" t="s">
        <v>854</v>
      </c>
      <c r="B15" s="381" t="s">
        <v>855</v>
      </c>
      <c r="C15" s="381"/>
      <c r="D15" s="393" t="s">
        <v>730</v>
      </c>
      <c r="E15" s="393"/>
      <c r="F15" s="393"/>
      <c r="G15" s="393" t="s">
        <v>872</v>
      </c>
      <c r="H15" s="393"/>
      <c r="I15" s="393"/>
      <c r="J15" s="393"/>
    </row>
    <row r="16" spans="1:10" s="47" customFormat="1" ht="56.1" customHeight="1" x14ac:dyDescent="0.2">
      <c r="A16" s="382"/>
      <c r="B16" s="391"/>
      <c r="C16" s="392"/>
      <c r="D16" s="111" t="s">
        <v>873</v>
      </c>
      <c r="E16" s="51" t="s">
        <v>874</v>
      </c>
      <c r="F16" s="51" t="s">
        <v>875</v>
      </c>
      <c r="G16" s="51" t="s">
        <v>873</v>
      </c>
      <c r="H16" s="51" t="s">
        <v>876</v>
      </c>
      <c r="I16" s="51" t="s">
        <v>875</v>
      </c>
      <c r="J16" s="51" t="s">
        <v>874</v>
      </c>
    </row>
    <row r="17" spans="1:10" s="47" customFormat="1" ht="12.95" customHeight="1" x14ac:dyDescent="0.2">
      <c r="A17" s="51" t="s">
        <v>26</v>
      </c>
      <c r="B17" s="360" t="s">
        <v>27</v>
      </c>
      <c r="C17" s="360"/>
      <c r="D17" s="51" t="s">
        <v>28</v>
      </c>
      <c r="E17" s="51" t="s">
        <v>29</v>
      </c>
      <c r="F17" s="51" t="s">
        <v>30</v>
      </c>
      <c r="G17" s="51" t="s">
        <v>31</v>
      </c>
      <c r="H17" s="51" t="s">
        <v>42</v>
      </c>
      <c r="I17" s="51" t="s">
        <v>36</v>
      </c>
      <c r="J17" s="51" t="s">
        <v>47</v>
      </c>
    </row>
    <row r="18" spans="1:10" s="1" customFormat="1" ht="12.95" customHeight="1" x14ac:dyDescent="0.2"/>
  </sheetData>
  <mergeCells count="10">
    <mergeCell ref="A15:A16"/>
    <mergeCell ref="B15:C16"/>
    <mergeCell ref="D15:F15"/>
    <mergeCell ref="G15:J15"/>
    <mergeCell ref="B17:C17"/>
    <mergeCell ref="A7:A8"/>
    <mergeCell ref="B7:C8"/>
    <mergeCell ref="D7:F7"/>
    <mergeCell ref="G7:J7"/>
    <mergeCell ref="B9:C9"/>
  </mergeCells>
  <pageMargins left="0.78740157480314965" right="0.19685039370078741" top="0.19685039370078741" bottom="0.19685039370078741" header="0" footer="0"/>
  <pageSetup paperSize="9" firstPageNumber="171" fitToHeight="0" pageOrder="overThenDown" orientation="landscape" useFirstPageNumber="1"/>
  <headerFooter>
    <oddFooter>&amp;C&amp;"Arial,normal"&amp;8&amp;P</oddFooter>
  </headerFooter>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sheetPr>
    <outlinePr summaryBelow="0" summaryRight="0"/>
    <pageSetUpPr autoPageBreaks="0" fitToPage="1"/>
  </sheetPr>
  <dimension ref="A1:C9"/>
  <sheetViews>
    <sheetView workbookViewId="0"/>
  </sheetViews>
  <sheetFormatPr defaultColWidth="10.5" defaultRowHeight="11.45" customHeight="1" x14ac:dyDescent="0.2"/>
  <cols>
    <col min="1" max="1" width="11.6640625" style="1" customWidth="1"/>
    <col min="2" max="2" width="35" style="1" customWidth="1"/>
    <col min="3" max="3" width="70" style="1" customWidth="1"/>
  </cols>
  <sheetData>
    <row r="1" spans="1:3" s="1" customFormat="1" ht="12.95" customHeight="1" x14ac:dyDescent="0.2">
      <c r="A1" s="71" t="s">
        <v>877</v>
      </c>
      <c r="B1" s="71"/>
      <c r="C1" s="71"/>
    </row>
    <row r="2" spans="1:3" s="1" customFormat="1" ht="11.1" customHeight="1" x14ac:dyDescent="0.2"/>
    <row r="3" spans="1:3" s="1" customFormat="1" ht="12.95" customHeight="1" x14ac:dyDescent="0.2">
      <c r="A3" s="71" t="s">
        <v>878</v>
      </c>
      <c r="B3" s="71"/>
      <c r="C3" s="71"/>
    </row>
    <row r="4" spans="1:3" s="1" customFormat="1" ht="12.95" customHeight="1" x14ac:dyDescent="0.2"/>
    <row r="5" spans="1:3" s="1" customFormat="1" ht="12.95" customHeight="1" x14ac:dyDescent="0.2">
      <c r="C5" s="81" t="s">
        <v>879</v>
      </c>
    </row>
    <row r="6" spans="1:3" s="1" customFormat="1" ht="11.1" customHeight="1" x14ac:dyDescent="0.2"/>
    <row r="7" spans="1:3" s="1" customFormat="1" ht="27" customHeight="1" x14ac:dyDescent="0.2">
      <c r="A7" s="7" t="s">
        <v>20</v>
      </c>
      <c r="B7" s="7" t="s">
        <v>21</v>
      </c>
      <c r="C7" s="7" t="s">
        <v>193</v>
      </c>
    </row>
    <row r="8" spans="1:3" s="1" customFormat="1" ht="12.95" customHeight="1" x14ac:dyDescent="0.2">
      <c r="A8" s="7" t="s">
        <v>26</v>
      </c>
      <c r="B8" s="7" t="s">
        <v>27</v>
      </c>
      <c r="C8" s="7" t="s">
        <v>28</v>
      </c>
    </row>
    <row r="9" spans="1:3" s="1" customFormat="1" ht="11.1" customHeight="1" x14ac:dyDescent="0.2"/>
  </sheetData>
  <pageMargins left="0.78740157480314965" right="0.19685039370078741" top="0.19685039370078741" bottom="0.19685039370078741" header="0" footer="0"/>
  <pageSetup paperSize="9" firstPageNumber="172" fitToHeight="0" pageOrder="overThenDown" orientation="portrait" useFirstPageNumber="1"/>
  <headerFooter>
    <oddFooter>&amp;C&amp;"Arial,normal"&amp;8&amp;P</oddFooter>
  </headerFooter>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sheetPr>
    <outlinePr summaryBelow="0" summaryRight="0"/>
    <pageSetUpPr autoPageBreaks="0" fitToPage="1"/>
  </sheetPr>
  <dimension ref="A1:F23"/>
  <sheetViews>
    <sheetView workbookViewId="0"/>
  </sheetViews>
  <sheetFormatPr defaultColWidth="10.5" defaultRowHeight="11.45" customHeight="1" x14ac:dyDescent="0.2"/>
  <cols>
    <col min="1" max="1" width="11.6640625" style="47" customWidth="1"/>
    <col min="2" max="2" width="46.6640625" style="52" customWidth="1"/>
    <col min="3" max="6" width="14.33203125" style="52" customWidth="1"/>
  </cols>
  <sheetData>
    <row r="1" spans="1:6" s="52" customFormat="1" ht="12.95" customHeight="1" x14ac:dyDescent="0.2">
      <c r="A1" s="71" t="s">
        <v>877</v>
      </c>
      <c r="B1" s="71"/>
      <c r="C1" s="71"/>
      <c r="D1" s="71"/>
      <c r="E1" s="71"/>
      <c r="F1" s="71"/>
    </row>
    <row r="2" spans="1:6" ht="12.95" customHeight="1" x14ac:dyDescent="0.2"/>
    <row r="3" spans="1:6" ht="12.95" customHeight="1" x14ac:dyDescent="0.2">
      <c r="A3" s="61" t="s">
        <v>880</v>
      </c>
      <c r="B3" s="61"/>
      <c r="C3" s="61"/>
      <c r="D3" s="61"/>
      <c r="E3" s="61"/>
      <c r="F3" s="61"/>
    </row>
    <row r="4" spans="1:6" ht="12.95" customHeight="1" x14ac:dyDescent="0.2">
      <c r="A4" s="164" t="s">
        <v>12</v>
      </c>
      <c r="B4" s="164"/>
      <c r="C4" s="164"/>
      <c r="D4" s="164"/>
      <c r="E4" s="164"/>
      <c r="F4" s="164"/>
    </row>
    <row r="5" spans="1:6" ht="12.95" customHeight="1" x14ac:dyDescent="0.2">
      <c r="F5" s="81" t="s">
        <v>881</v>
      </c>
    </row>
    <row r="6" spans="1:6" ht="12.95" customHeight="1" x14ac:dyDescent="0.2"/>
    <row r="7" spans="1:6" s="1" customFormat="1" ht="21.95" customHeight="1" x14ac:dyDescent="0.2">
      <c r="A7" s="381" t="s">
        <v>20</v>
      </c>
      <c r="B7" s="381" t="s">
        <v>21</v>
      </c>
      <c r="C7" s="360" t="s">
        <v>882</v>
      </c>
      <c r="D7" s="360"/>
      <c r="E7" s="360"/>
      <c r="F7" s="381" t="s">
        <v>883</v>
      </c>
    </row>
    <row r="8" spans="1:6" s="47" customFormat="1" ht="111.95" customHeight="1" x14ac:dyDescent="0.2">
      <c r="A8" s="382"/>
      <c r="B8" s="382"/>
      <c r="C8" s="51" t="s">
        <v>884</v>
      </c>
      <c r="D8" s="51" t="s">
        <v>885</v>
      </c>
      <c r="E8" s="51" t="s">
        <v>886</v>
      </c>
      <c r="F8" s="382"/>
    </row>
    <row r="9" spans="1:6" s="47" customFormat="1" ht="12.95" customHeight="1" x14ac:dyDescent="0.2">
      <c r="A9" s="51" t="s">
        <v>26</v>
      </c>
      <c r="B9" s="51" t="s">
        <v>27</v>
      </c>
      <c r="C9" s="51" t="s">
        <v>28</v>
      </c>
      <c r="D9" s="51" t="s">
        <v>29</v>
      </c>
      <c r="E9" s="51" t="s">
        <v>30</v>
      </c>
      <c r="F9" s="51" t="s">
        <v>31</v>
      </c>
    </row>
    <row r="10" spans="1:6" ht="12.95" customHeight="1" x14ac:dyDescent="0.2"/>
    <row r="11" spans="1:6" ht="12.95" customHeight="1" x14ac:dyDescent="0.2">
      <c r="A11" s="61" t="s">
        <v>880</v>
      </c>
      <c r="B11" s="61"/>
      <c r="C11" s="61"/>
      <c r="D11" s="61"/>
      <c r="E11" s="61"/>
      <c r="F11" s="61"/>
    </row>
    <row r="12" spans="1:6" ht="12.95" customHeight="1" x14ac:dyDescent="0.2">
      <c r="A12" s="164" t="s">
        <v>403</v>
      </c>
      <c r="B12" s="164"/>
      <c r="C12" s="164"/>
      <c r="D12" s="164"/>
      <c r="E12" s="164"/>
      <c r="F12" s="164"/>
    </row>
    <row r="13" spans="1:6" ht="12.95" customHeight="1" x14ac:dyDescent="0.2">
      <c r="F13" s="81" t="s">
        <v>881</v>
      </c>
    </row>
    <row r="14" spans="1:6" ht="12.95" customHeight="1" x14ac:dyDescent="0.2"/>
    <row r="15" spans="1:6" ht="27" customHeight="1" x14ac:dyDescent="0.2">
      <c r="A15" s="381" t="s">
        <v>20</v>
      </c>
      <c r="B15" s="381" t="s">
        <v>21</v>
      </c>
      <c r="C15" s="360" t="s">
        <v>882</v>
      </c>
      <c r="D15" s="360"/>
      <c r="E15" s="360"/>
      <c r="F15" s="381" t="s">
        <v>883</v>
      </c>
    </row>
    <row r="16" spans="1:6" ht="111.95" customHeight="1" x14ac:dyDescent="0.2">
      <c r="A16" s="382"/>
      <c r="B16" s="382"/>
      <c r="C16" s="51" t="s">
        <v>884</v>
      </c>
      <c r="D16" s="51" t="s">
        <v>885</v>
      </c>
      <c r="E16" s="51" t="s">
        <v>886</v>
      </c>
      <c r="F16" s="382"/>
    </row>
    <row r="17" spans="1:6" ht="12.95" customHeight="1" x14ac:dyDescent="0.2">
      <c r="A17" s="51" t="s">
        <v>26</v>
      </c>
      <c r="B17" s="51" t="s">
        <v>27</v>
      </c>
      <c r="C17" s="51" t="s">
        <v>28</v>
      </c>
      <c r="D17" s="51" t="s">
        <v>29</v>
      </c>
      <c r="E17" s="51" t="s">
        <v>30</v>
      </c>
      <c r="F17" s="51" t="s">
        <v>31</v>
      </c>
    </row>
    <row r="18" spans="1:6" ht="27" customHeight="1" x14ac:dyDescent="0.2">
      <c r="A18" s="51" t="s">
        <v>26</v>
      </c>
      <c r="B18" s="68" t="s">
        <v>887</v>
      </c>
      <c r="C18" s="13">
        <v>108619355.81999999</v>
      </c>
      <c r="D18" s="18">
        <v>0</v>
      </c>
      <c r="E18" s="18">
        <v>0</v>
      </c>
      <c r="F18" s="13">
        <v>108619355.81999999</v>
      </c>
    </row>
    <row r="19" spans="1:6" ht="12.95" customHeight="1" x14ac:dyDescent="0.2">
      <c r="A19" s="51" t="s">
        <v>27</v>
      </c>
      <c r="B19" s="121" t="s">
        <v>888</v>
      </c>
      <c r="C19" s="13">
        <v>108619355.81999999</v>
      </c>
      <c r="D19" s="18">
        <v>0</v>
      </c>
      <c r="E19" s="18">
        <v>0</v>
      </c>
      <c r="F19" s="13">
        <v>108619355.81999999</v>
      </c>
    </row>
    <row r="20" spans="1:6" ht="41.1" customHeight="1" x14ac:dyDescent="0.2">
      <c r="A20" s="51" t="s">
        <v>28</v>
      </c>
      <c r="B20" s="233" t="s">
        <v>889</v>
      </c>
      <c r="C20" s="13">
        <v>108619355.81999999</v>
      </c>
      <c r="D20" s="18">
        <v>0</v>
      </c>
      <c r="E20" s="18">
        <v>0</v>
      </c>
      <c r="F20" s="13">
        <v>108619355.81999999</v>
      </c>
    </row>
    <row r="21" spans="1:6" ht="41.1" customHeight="1" x14ac:dyDescent="0.2">
      <c r="A21" s="51" t="s">
        <v>29</v>
      </c>
      <c r="B21" s="234" t="s">
        <v>890</v>
      </c>
      <c r="C21" s="13">
        <v>108619355.81999999</v>
      </c>
      <c r="D21" s="18">
        <v>0</v>
      </c>
      <c r="E21" s="18">
        <v>0</v>
      </c>
      <c r="F21" s="13">
        <v>108619355.81999999</v>
      </c>
    </row>
    <row r="22" spans="1:6" ht="12.95" customHeight="1" x14ac:dyDescent="0.2">
      <c r="A22" s="51" t="s">
        <v>30</v>
      </c>
      <c r="B22" s="235" t="s">
        <v>377</v>
      </c>
      <c r="C22" s="13">
        <v>108619355.81999999</v>
      </c>
      <c r="D22" s="18">
        <v>0</v>
      </c>
      <c r="E22" s="18">
        <v>0</v>
      </c>
      <c r="F22" s="13">
        <v>108619355.81999999</v>
      </c>
    </row>
    <row r="23" spans="1:6" ht="12.95" customHeight="1" x14ac:dyDescent="0.2"/>
  </sheetData>
  <mergeCells count="8">
    <mergeCell ref="A7:A8"/>
    <mergeCell ref="B7:B8"/>
    <mergeCell ref="C7:E7"/>
    <mergeCell ref="F7:F8"/>
    <mergeCell ref="A15:A16"/>
    <mergeCell ref="B15:B16"/>
    <mergeCell ref="C15:E15"/>
    <mergeCell ref="F15:F16"/>
  </mergeCells>
  <pageMargins left="0.78740157480314965" right="0.19685039370078741" top="0.19685039370078741" bottom="0.19685039370078741" header="0" footer="0"/>
  <pageSetup paperSize="9" firstPageNumber="173" fitToHeight="0" pageOrder="overThenDown" orientation="portrait" useFirstPageNumber="1"/>
  <headerFooter>
    <oddFooter>&amp;C&amp;"Arial,normal"&amp;8&amp;P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27" customHeight="1" x14ac:dyDescent="0.2">
      <c r="A1" s="78" t="s">
        <v>358</v>
      </c>
      <c r="B1" s="77"/>
      <c r="C1" s="77"/>
      <c r="D1" s="77"/>
    </row>
    <row r="2" spans="1:4" s="1" customFormat="1" ht="12.95" customHeight="1" x14ac:dyDescent="0.2"/>
    <row r="3" spans="1:4" s="1" customFormat="1" ht="27" customHeight="1" x14ac:dyDescent="0.2">
      <c r="A3" s="78" t="s">
        <v>363</v>
      </c>
      <c r="B3" s="77"/>
      <c r="C3" s="77"/>
      <c r="D3" s="77"/>
    </row>
    <row r="4" spans="1:4" s="1" customFormat="1" ht="12.95" customHeight="1" x14ac:dyDescent="0.2"/>
    <row r="5" spans="1:4" s="1" customFormat="1" ht="12.95" customHeight="1" x14ac:dyDescent="0.2">
      <c r="D5" s="84" t="s">
        <v>364</v>
      </c>
    </row>
    <row r="6" spans="1:4" s="1" customFormat="1" ht="12.95" customHeight="1" x14ac:dyDescent="0.2"/>
    <row r="7" spans="1:4" s="1" customFormat="1" ht="27" customHeight="1" x14ac:dyDescent="0.2">
      <c r="A7" s="83" t="s">
        <v>365</v>
      </c>
      <c r="B7" s="83" t="s">
        <v>21</v>
      </c>
      <c r="C7" s="83" t="s">
        <v>23</v>
      </c>
      <c r="D7" s="83" t="s">
        <v>24</v>
      </c>
    </row>
    <row r="8" spans="1:4" s="1" customFormat="1" ht="12.95" customHeight="1" x14ac:dyDescent="0.2">
      <c r="A8" s="83" t="s">
        <v>26</v>
      </c>
      <c r="B8" s="83" t="s">
        <v>27</v>
      </c>
      <c r="C8" s="83" t="s">
        <v>28</v>
      </c>
      <c r="D8" s="83" t="s">
        <v>29</v>
      </c>
    </row>
    <row r="9" spans="1:4" s="1" customFormat="1" ht="11.1" customHeight="1" x14ac:dyDescent="0.2"/>
  </sheetData>
  <pageMargins left="0.78740157480314965" right="0.19685039370078741" top="0.19685039370078741" bottom="0.19685039370078741" header="0" footer="0"/>
  <pageSetup paperSize="9" firstPageNumber="29" fitToHeight="0" pageOrder="overThenDown" orientation="portrait" useFirstPageNumber="1"/>
  <headerFooter>
    <oddFooter>&amp;C&amp;"Arial,normal"&amp;8&amp;P</oddFooter>
  </headerFooter>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sheetPr>
    <outlinePr summaryBelow="0" summaryRight="0"/>
    <pageSetUpPr autoPageBreaks="0" fitToPage="1"/>
  </sheetPr>
  <dimension ref="A1:G18"/>
  <sheetViews>
    <sheetView workbookViewId="0"/>
  </sheetViews>
  <sheetFormatPr defaultColWidth="10.5" defaultRowHeight="11.45" customHeight="1" x14ac:dyDescent="0.2"/>
  <cols>
    <col min="1" max="1" width="11.6640625" style="47" customWidth="1"/>
    <col min="2" max="2" width="46.6640625" style="52" customWidth="1"/>
    <col min="3" max="7" width="22.33203125" style="52" customWidth="1"/>
  </cols>
  <sheetData>
    <row r="1" spans="1:7" s="52" customFormat="1" ht="12.95" customHeight="1" x14ac:dyDescent="0.2">
      <c r="A1" s="71" t="s">
        <v>877</v>
      </c>
      <c r="B1" s="71"/>
      <c r="C1" s="71"/>
      <c r="D1" s="71"/>
      <c r="E1" s="71"/>
      <c r="F1" s="71"/>
      <c r="G1" s="71"/>
    </row>
    <row r="2" spans="1:7" ht="12.95" customHeight="1" x14ac:dyDescent="0.2"/>
    <row r="3" spans="1:7" ht="41.1" customHeight="1" x14ac:dyDescent="0.2">
      <c r="A3" s="61" t="s">
        <v>891</v>
      </c>
      <c r="B3" s="61"/>
      <c r="C3" s="61"/>
      <c r="D3" s="61"/>
      <c r="E3" s="61"/>
      <c r="F3" s="61"/>
      <c r="G3" s="61"/>
    </row>
    <row r="4" spans="1:7" ht="12.95" customHeight="1" x14ac:dyDescent="0.2">
      <c r="A4" s="164" t="s">
        <v>12</v>
      </c>
      <c r="B4" s="164"/>
      <c r="C4" s="164"/>
      <c r="D4" s="164"/>
      <c r="E4" s="164"/>
      <c r="F4" s="164"/>
      <c r="G4" s="164"/>
    </row>
    <row r="5" spans="1:7" ht="12.95" customHeight="1" x14ac:dyDescent="0.2">
      <c r="G5" s="81" t="s">
        <v>892</v>
      </c>
    </row>
    <row r="6" spans="1:7" ht="12.95" customHeight="1" x14ac:dyDescent="0.2"/>
    <row r="7" spans="1:7" s="1" customFormat="1" ht="21.95" customHeight="1" x14ac:dyDescent="0.2">
      <c r="A7" s="381" t="s">
        <v>20</v>
      </c>
      <c r="B7" s="381" t="s">
        <v>21</v>
      </c>
      <c r="C7" s="360" t="s">
        <v>882</v>
      </c>
      <c r="D7" s="360"/>
      <c r="E7" s="360"/>
      <c r="F7" s="381" t="s">
        <v>883</v>
      </c>
      <c r="G7" s="381" t="s">
        <v>346</v>
      </c>
    </row>
    <row r="8" spans="1:7" s="47" customFormat="1" ht="69.95" customHeight="1" x14ac:dyDescent="0.2">
      <c r="A8" s="382"/>
      <c r="B8" s="382"/>
      <c r="C8" s="51" t="s">
        <v>893</v>
      </c>
      <c r="D8" s="51" t="s">
        <v>885</v>
      </c>
      <c r="E8" s="51" t="s">
        <v>886</v>
      </c>
      <c r="F8" s="382"/>
      <c r="G8" s="382"/>
    </row>
    <row r="9" spans="1:7" s="47" customFormat="1" ht="12.95" customHeight="1" x14ac:dyDescent="0.2">
      <c r="A9" s="51" t="s">
        <v>26</v>
      </c>
      <c r="B9" s="51" t="s">
        <v>27</v>
      </c>
      <c r="C9" s="51" t="s">
        <v>28</v>
      </c>
      <c r="D9" s="51" t="s">
        <v>29</v>
      </c>
      <c r="E9" s="51" t="s">
        <v>30</v>
      </c>
      <c r="F9" s="51" t="s">
        <v>31</v>
      </c>
      <c r="G9" s="51" t="s">
        <v>42</v>
      </c>
    </row>
    <row r="10" spans="1:7" ht="12.95" customHeight="1" x14ac:dyDescent="0.2"/>
    <row r="11" spans="1:7" ht="41.1" customHeight="1" x14ac:dyDescent="0.2">
      <c r="A11" s="61" t="s">
        <v>891</v>
      </c>
      <c r="B11" s="61"/>
      <c r="C11" s="61"/>
      <c r="D11" s="61"/>
      <c r="E11" s="61"/>
      <c r="F11" s="61"/>
      <c r="G11" s="61"/>
    </row>
    <row r="12" spans="1:7" ht="12.95" customHeight="1" x14ac:dyDescent="0.2">
      <c r="A12" s="164" t="s">
        <v>403</v>
      </c>
      <c r="B12" s="164"/>
      <c r="C12" s="164"/>
      <c r="D12" s="164"/>
      <c r="E12" s="164"/>
      <c r="F12" s="164"/>
      <c r="G12" s="164"/>
    </row>
    <row r="13" spans="1:7" ht="12.95" customHeight="1" x14ac:dyDescent="0.2">
      <c r="G13" s="81" t="s">
        <v>892</v>
      </c>
    </row>
    <row r="14" spans="1:7" ht="12.95" customHeight="1" x14ac:dyDescent="0.2"/>
    <row r="15" spans="1:7" ht="12.95" customHeight="1" x14ac:dyDescent="0.2">
      <c r="A15" s="381" t="s">
        <v>20</v>
      </c>
      <c r="B15" s="381" t="s">
        <v>21</v>
      </c>
      <c r="C15" s="360" t="s">
        <v>882</v>
      </c>
      <c r="D15" s="360"/>
      <c r="E15" s="360"/>
      <c r="F15" s="381" t="s">
        <v>883</v>
      </c>
      <c r="G15" s="381" t="s">
        <v>346</v>
      </c>
    </row>
    <row r="16" spans="1:7" ht="69.95" customHeight="1" x14ac:dyDescent="0.2">
      <c r="A16" s="382"/>
      <c r="B16" s="382"/>
      <c r="C16" s="51" t="s">
        <v>893</v>
      </c>
      <c r="D16" s="51" t="s">
        <v>885</v>
      </c>
      <c r="E16" s="51" t="s">
        <v>886</v>
      </c>
      <c r="F16" s="382"/>
      <c r="G16" s="382"/>
    </row>
    <row r="17" spans="1:7" ht="12.95" customHeight="1" x14ac:dyDescent="0.2">
      <c r="A17" s="51" t="s">
        <v>26</v>
      </c>
      <c r="B17" s="51" t="s">
        <v>27</v>
      </c>
      <c r="C17" s="51" t="s">
        <v>28</v>
      </c>
      <c r="D17" s="51" t="s">
        <v>29</v>
      </c>
      <c r="E17" s="51" t="s">
        <v>30</v>
      </c>
      <c r="F17" s="51" t="s">
        <v>31</v>
      </c>
      <c r="G17" s="51" t="s">
        <v>42</v>
      </c>
    </row>
    <row r="18" spans="1:7" ht="12.95" customHeight="1" x14ac:dyDescent="0.2"/>
  </sheetData>
  <mergeCells count="10">
    <mergeCell ref="A15:A16"/>
    <mergeCell ref="B15:B16"/>
    <mergeCell ref="C15:E15"/>
    <mergeCell ref="F15:F16"/>
    <mergeCell ref="G15:G16"/>
    <mergeCell ref="A7:A8"/>
    <mergeCell ref="B7:B8"/>
    <mergeCell ref="C7:E7"/>
    <mergeCell ref="F7:F8"/>
    <mergeCell ref="G7:G8"/>
  </mergeCells>
  <pageMargins left="0.78740157480314965" right="0.19685039370078741" top="0.19685039370078741" bottom="0.19685039370078741" header="0" footer="0"/>
  <pageSetup paperSize="9" firstPageNumber="174" fitToHeight="0" pageOrder="overThenDown" orientation="landscape" useFirstPageNumber="1"/>
  <headerFooter>
    <oddFooter>&amp;C&amp;"Arial,normal"&amp;8&amp;P</oddFooter>
  </headerFooter>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sheetPr>
    <outlinePr summaryBelow="0" summaryRight="0"/>
    <pageSetUpPr autoPageBreaks="0" fitToPage="1"/>
  </sheetPr>
  <dimension ref="A1:G18"/>
  <sheetViews>
    <sheetView workbookViewId="0"/>
  </sheetViews>
  <sheetFormatPr defaultColWidth="10.5" defaultRowHeight="11.45" customHeight="1" x14ac:dyDescent="0.2"/>
  <cols>
    <col min="1" max="1" width="11.6640625" style="47" customWidth="1"/>
    <col min="2" max="2" width="46.6640625" style="52" customWidth="1"/>
    <col min="3" max="7" width="22.33203125" style="52" customWidth="1"/>
  </cols>
  <sheetData>
    <row r="1" spans="1:7" s="52" customFormat="1" ht="12.95" customHeight="1" x14ac:dyDescent="0.2">
      <c r="A1" s="71" t="s">
        <v>877</v>
      </c>
      <c r="B1" s="71"/>
      <c r="C1" s="71"/>
      <c r="D1" s="71"/>
      <c r="E1" s="71"/>
      <c r="F1" s="71"/>
      <c r="G1" s="71"/>
    </row>
    <row r="2" spans="1:7" ht="12.95" customHeight="1" x14ac:dyDescent="0.2"/>
    <row r="3" spans="1:7" ht="41.1" customHeight="1" x14ac:dyDescent="0.2">
      <c r="A3" s="61" t="s">
        <v>894</v>
      </c>
      <c r="B3" s="61"/>
      <c r="C3" s="61"/>
      <c r="D3" s="61"/>
      <c r="E3" s="61"/>
      <c r="F3" s="61"/>
      <c r="G3" s="61"/>
    </row>
    <row r="4" spans="1:7" ht="12.95" customHeight="1" x14ac:dyDescent="0.2">
      <c r="A4" s="164" t="s">
        <v>12</v>
      </c>
      <c r="B4" s="164"/>
      <c r="C4" s="164"/>
      <c r="D4" s="164"/>
      <c r="E4" s="164"/>
      <c r="F4" s="164"/>
      <c r="G4" s="164"/>
    </row>
    <row r="5" spans="1:7" ht="12.95" customHeight="1" x14ac:dyDescent="0.2">
      <c r="G5" s="81" t="s">
        <v>895</v>
      </c>
    </row>
    <row r="6" spans="1:7" ht="12.95" customHeight="1" x14ac:dyDescent="0.2"/>
    <row r="7" spans="1:7" s="1" customFormat="1" ht="21.95" customHeight="1" x14ac:dyDescent="0.2">
      <c r="A7" s="381" t="s">
        <v>20</v>
      </c>
      <c r="B7" s="381" t="s">
        <v>21</v>
      </c>
      <c r="C7" s="360" t="s">
        <v>882</v>
      </c>
      <c r="D7" s="360"/>
      <c r="E7" s="360"/>
      <c r="F7" s="381" t="s">
        <v>883</v>
      </c>
      <c r="G7" s="381" t="s">
        <v>346</v>
      </c>
    </row>
    <row r="8" spans="1:7" s="47" customFormat="1" ht="69.95" customHeight="1" x14ac:dyDescent="0.2">
      <c r="A8" s="382"/>
      <c r="B8" s="382"/>
      <c r="C8" s="51" t="s">
        <v>893</v>
      </c>
      <c r="D8" s="51" t="s">
        <v>885</v>
      </c>
      <c r="E8" s="51" t="s">
        <v>886</v>
      </c>
      <c r="F8" s="382"/>
      <c r="G8" s="382"/>
    </row>
    <row r="9" spans="1:7" s="47" customFormat="1" ht="12.95" customHeight="1" x14ac:dyDescent="0.2">
      <c r="A9" s="51" t="s">
        <v>26</v>
      </c>
      <c r="B9" s="51" t="s">
        <v>27</v>
      </c>
      <c r="C9" s="51" t="s">
        <v>28</v>
      </c>
      <c r="D9" s="51" t="s">
        <v>29</v>
      </c>
      <c r="E9" s="51" t="s">
        <v>30</v>
      </c>
      <c r="F9" s="51" t="s">
        <v>31</v>
      </c>
      <c r="G9" s="51" t="s">
        <v>42</v>
      </c>
    </row>
    <row r="10" spans="1:7" ht="12.95" customHeight="1" x14ac:dyDescent="0.2"/>
    <row r="11" spans="1:7" ht="41.1" customHeight="1" x14ac:dyDescent="0.2">
      <c r="A11" s="61" t="s">
        <v>894</v>
      </c>
      <c r="B11" s="61"/>
      <c r="C11" s="61"/>
      <c r="D11" s="61"/>
      <c r="E11" s="61"/>
      <c r="F11" s="61"/>
      <c r="G11" s="61"/>
    </row>
    <row r="12" spans="1:7" ht="12.95" customHeight="1" x14ac:dyDescent="0.2">
      <c r="A12" s="164" t="s">
        <v>403</v>
      </c>
      <c r="B12" s="164"/>
      <c r="C12" s="164"/>
      <c r="D12" s="164"/>
      <c r="E12" s="164"/>
      <c r="F12" s="164"/>
      <c r="G12" s="164"/>
    </row>
    <row r="13" spans="1:7" ht="12.95" customHeight="1" x14ac:dyDescent="0.2">
      <c r="G13" s="81" t="s">
        <v>895</v>
      </c>
    </row>
    <row r="14" spans="1:7" ht="12.95" customHeight="1" x14ac:dyDescent="0.2"/>
    <row r="15" spans="1:7" s="1" customFormat="1" ht="21.95" customHeight="1" x14ac:dyDescent="0.2">
      <c r="A15" s="381" t="s">
        <v>20</v>
      </c>
      <c r="B15" s="381" t="s">
        <v>21</v>
      </c>
      <c r="C15" s="360" t="s">
        <v>882</v>
      </c>
      <c r="D15" s="360"/>
      <c r="E15" s="360"/>
      <c r="F15" s="381" t="s">
        <v>883</v>
      </c>
      <c r="G15" s="381" t="s">
        <v>346</v>
      </c>
    </row>
    <row r="16" spans="1:7" s="47" customFormat="1" ht="69.95" customHeight="1" x14ac:dyDescent="0.2">
      <c r="A16" s="382"/>
      <c r="B16" s="382"/>
      <c r="C16" s="51" t="s">
        <v>893</v>
      </c>
      <c r="D16" s="51" t="s">
        <v>885</v>
      </c>
      <c r="E16" s="51" t="s">
        <v>886</v>
      </c>
      <c r="F16" s="382"/>
      <c r="G16" s="382"/>
    </row>
    <row r="17" spans="1:7" s="47" customFormat="1" ht="12.95" customHeight="1" x14ac:dyDescent="0.2">
      <c r="A17" s="51" t="s">
        <v>26</v>
      </c>
      <c r="B17" s="51" t="s">
        <v>27</v>
      </c>
      <c r="C17" s="51" t="s">
        <v>28</v>
      </c>
      <c r="D17" s="51" t="s">
        <v>29</v>
      </c>
      <c r="E17" s="51" t="s">
        <v>30</v>
      </c>
      <c r="F17" s="51" t="s">
        <v>31</v>
      </c>
      <c r="G17" s="51" t="s">
        <v>42</v>
      </c>
    </row>
    <row r="18" spans="1:7" s="52" customFormat="1" ht="12.95" customHeight="1" x14ac:dyDescent="0.2"/>
  </sheetData>
  <mergeCells count="10">
    <mergeCell ref="A15:A16"/>
    <mergeCell ref="B15:B16"/>
    <mergeCell ref="C15:E15"/>
    <mergeCell ref="F15:F16"/>
    <mergeCell ref="G15:G16"/>
    <mergeCell ref="A7:A8"/>
    <mergeCell ref="B7:B8"/>
    <mergeCell ref="C7:E7"/>
    <mergeCell ref="F7:F8"/>
    <mergeCell ref="G7:G8"/>
  </mergeCells>
  <pageMargins left="0.78740157480314965" right="0.19685039370078741" top="0.19685039370078741" bottom="0.19685039370078741" header="0" footer="0"/>
  <pageSetup paperSize="9" firstPageNumber="175" fitToHeight="0" pageOrder="overThenDown" orientation="landscape" useFirstPageNumber="1"/>
  <headerFooter>
    <oddFooter>&amp;C&amp;"Arial,normal"&amp;8&amp;P</oddFooter>
  </headerFooter>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sheetPr>
    <outlinePr summaryBelow="0" summaryRight="0"/>
    <pageSetUpPr autoPageBreaks="0" fitToPage="1"/>
  </sheetPr>
  <dimension ref="A1:E9"/>
  <sheetViews>
    <sheetView workbookViewId="0"/>
  </sheetViews>
  <sheetFormatPr defaultColWidth="10.5" defaultRowHeight="11.45" customHeight="1" x14ac:dyDescent="0.2"/>
  <cols>
    <col min="1" max="1" width="11.6640625" style="47" customWidth="1"/>
    <col min="2" max="2" width="0.1640625" style="52" customWidth="1"/>
    <col min="3" max="3" width="46.5" style="52" customWidth="1"/>
    <col min="4" max="5" width="28.6640625" style="52" customWidth="1"/>
  </cols>
  <sheetData>
    <row r="1" spans="1:5" s="52" customFormat="1" ht="12.95" customHeight="1" x14ac:dyDescent="0.2">
      <c r="A1" s="71" t="s">
        <v>877</v>
      </c>
      <c r="B1" s="71"/>
      <c r="C1" s="71"/>
      <c r="D1" s="71"/>
      <c r="E1" s="71"/>
    </row>
    <row r="2" spans="1:5" ht="12.95" customHeight="1" x14ac:dyDescent="0.2"/>
    <row r="3" spans="1:5" ht="41.1" customHeight="1" x14ac:dyDescent="0.2">
      <c r="A3" s="61" t="s">
        <v>896</v>
      </c>
      <c r="B3" s="61"/>
      <c r="C3" s="61"/>
      <c r="D3" s="61"/>
      <c r="E3" s="61"/>
    </row>
    <row r="4" spans="1:5" ht="12.95" customHeight="1" x14ac:dyDescent="0.2"/>
    <row r="5" spans="1:5" ht="12.95" customHeight="1" x14ac:dyDescent="0.2">
      <c r="E5" s="81" t="s">
        <v>897</v>
      </c>
    </row>
    <row r="6" spans="1:5" ht="12.95" customHeight="1" x14ac:dyDescent="0.2"/>
    <row r="7" spans="1:5" s="47" customFormat="1" ht="27" customHeight="1" x14ac:dyDescent="0.2">
      <c r="A7" s="65" t="s">
        <v>20</v>
      </c>
      <c r="B7" s="381" t="s">
        <v>21</v>
      </c>
      <c r="C7" s="381"/>
      <c r="D7" s="7" t="s">
        <v>94</v>
      </c>
      <c r="E7" s="7" t="s">
        <v>95</v>
      </c>
    </row>
    <row r="8" spans="1:5" s="47" customFormat="1" ht="12.95" customHeight="1" x14ac:dyDescent="0.2">
      <c r="A8" s="51" t="s">
        <v>26</v>
      </c>
      <c r="B8" s="360" t="s">
        <v>27</v>
      </c>
      <c r="C8" s="360"/>
      <c r="D8" s="51" t="s">
        <v>29</v>
      </c>
      <c r="E8" s="51" t="s">
        <v>30</v>
      </c>
    </row>
    <row r="9" spans="1:5" s="1" customFormat="1" ht="12.95" customHeight="1" x14ac:dyDescent="0.2"/>
  </sheetData>
  <mergeCells count="2">
    <mergeCell ref="B7:C7"/>
    <mergeCell ref="B8:C8"/>
  </mergeCells>
  <pageMargins left="0.78740157480314965" right="0.19685039370078741" top="0.19685039370078741" bottom="0.19685039370078741" header="0" footer="0"/>
  <pageSetup paperSize="9" firstPageNumber="176" fitToHeight="0" pageOrder="overThenDown" orientation="portrait" useFirstPageNumber="1"/>
  <headerFooter>
    <oddFooter>&amp;C&amp;"Arial,normal"&amp;8&amp;P</oddFooter>
  </headerFooter>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800-000000000000}">
  <sheetPr>
    <outlinePr summaryBelow="0" summaryRight="0"/>
    <pageSetUpPr autoPageBreaks="0" fitToPage="1"/>
  </sheetPr>
  <dimension ref="A1:H18"/>
  <sheetViews>
    <sheetView workbookViewId="0"/>
  </sheetViews>
  <sheetFormatPr defaultColWidth="10.5" defaultRowHeight="11.45" customHeight="1" x14ac:dyDescent="0.2"/>
  <cols>
    <col min="1" max="1" width="11.6640625" style="47" customWidth="1"/>
    <col min="2" max="2" width="46.6640625" style="52" customWidth="1"/>
    <col min="3" max="8" width="18.6640625" style="52" customWidth="1"/>
  </cols>
  <sheetData>
    <row r="1" spans="1:8" s="52" customFormat="1" ht="12.95" customHeight="1" x14ac:dyDescent="0.2">
      <c r="A1" s="61" t="s">
        <v>898</v>
      </c>
      <c r="B1" s="61"/>
      <c r="C1" s="61"/>
      <c r="D1" s="61"/>
      <c r="E1" s="61"/>
      <c r="F1" s="61"/>
      <c r="G1" s="61"/>
      <c r="H1" s="61"/>
    </row>
    <row r="2" spans="1:8" ht="12.95" customHeight="1" x14ac:dyDescent="0.2"/>
    <row r="3" spans="1:8" ht="27" customHeight="1" x14ac:dyDescent="0.2">
      <c r="A3" s="61" t="s">
        <v>899</v>
      </c>
      <c r="B3" s="61"/>
      <c r="C3" s="61"/>
      <c r="D3" s="61"/>
      <c r="E3" s="61"/>
      <c r="F3" s="61"/>
      <c r="G3" s="61"/>
      <c r="H3" s="61"/>
    </row>
    <row r="4" spans="1:8" ht="12.95" customHeight="1" x14ac:dyDescent="0.2">
      <c r="A4" s="164" t="s">
        <v>12</v>
      </c>
      <c r="B4" s="164"/>
      <c r="C4" s="164"/>
      <c r="D4" s="164"/>
      <c r="E4" s="164"/>
      <c r="F4" s="164"/>
      <c r="G4" s="164"/>
      <c r="H4" s="164"/>
    </row>
    <row r="5" spans="1:8" ht="12.95" customHeight="1" x14ac:dyDescent="0.2">
      <c r="H5" s="81" t="s">
        <v>900</v>
      </c>
    </row>
    <row r="6" spans="1:8" ht="12.95" customHeight="1" x14ac:dyDescent="0.2"/>
    <row r="7" spans="1:8" s="1" customFormat="1" ht="56.1" customHeight="1" x14ac:dyDescent="0.2">
      <c r="A7" s="381" t="s">
        <v>20</v>
      </c>
      <c r="B7" s="381" t="s">
        <v>21</v>
      </c>
      <c r="C7" s="381" t="s">
        <v>901</v>
      </c>
      <c r="D7" s="394" t="s">
        <v>902</v>
      </c>
      <c r="E7" s="394" t="s">
        <v>903</v>
      </c>
      <c r="F7" s="395" t="s">
        <v>904</v>
      </c>
      <c r="G7" s="395"/>
      <c r="H7" s="381" t="s">
        <v>905</v>
      </c>
    </row>
    <row r="8" spans="1:8" s="47" customFormat="1" ht="41.1" customHeight="1" x14ac:dyDescent="0.2">
      <c r="A8" s="382"/>
      <c r="B8" s="382"/>
      <c r="C8" s="382"/>
      <c r="D8" s="392"/>
      <c r="E8" s="392"/>
      <c r="F8" s="51" t="s">
        <v>906</v>
      </c>
      <c r="G8" s="51" t="s">
        <v>907</v>
      </c>
      <c r="H8" s="382"/>
    </row>
    <row r="9" spans="1:8" s="47" customFormat="1" ht="12.95" customHeight="1" x14ac:dyDescent="0.2">
      <c r="A9" s="51" t="s">
        <v>26</v>
      </c>
      <c r="B9" s="51" t="s">
        <v>27</v>
      </c>
      <c r="C9" s="51" t="s">
        <v>28</v>
      </c>
      <c r="D9" s="51" t="s">
        <v>29</v>
      </c>
      <c r="E9" s="51" t="s">
        <v>30</v>
      </c>
      <c r="F9" s="51" t="s">
        <v>31</v>
      </c>
      <c r="G9" s="51" t="s">
        <v>42</v>
      </c>
      <c r="H9" s="51" t="s">
        <v>36</v>
      </c>
    </row>
    <row r="10" spans="1:8" ht="12.95" customHeight="1" x14ac:dyDescent="0.2"/>
    <row r="11" spans="1:8" ht="27" customHeight="1" x14ac:dyDescent="0.2">
      <c r="A11" s="61" t="s">
        <v>899</v>
      </c>
      <c r="B11" s="61"/>
      <c r="C11" s="61"/>
      <c r="D11" s="61"/>
      <c r="E11" s="61"/>
      <c r="F11" s="61"/>
      <c r="G11" s="61"/>
      <c r="H11" s="61"/>
    </row>
    <row r="12" spans="1:8" ht="12.95" customHeight="1" x14ac:dyDescent="0.2">
      <c r="A12" s="164" t="s">
        <v>403</v>
      </c>
      <c r="B12" s="164"/>
      <c r="C12" s="164"/>
      <c r="D12" s="164"/>
      <c r="E12" s="164"/>
      <c r="F12" s="164"/>
      <c r="G12" s="164"/>
      <c r="H12" s="164"/>
    </row>
    <row r="13" spans="1:8" ht="12.95" customHeight="1" x14ac:dyDescent="0.2">
      <c r="H13" s="81" t="s">
        <v>900</v>
      </c>
    </row>
    <row r="14" spans="1:8" ht="12.95" customHeight="1" x14ac:dyDescent="0.2"/>
    <row r="15" spans="1:8" ht="56.1" customHeight="1" x14ac:dyDescent="0.2">
      <c r="A15" s="381" t="s">
        <v>20</v>
      </c>
      <c r="B15" s="381" t="s">
        <v>21</v>
      </c>
      <c r="C15" s="381" t="s">
        <v>901</v>
      </c>
      <c r="D15" s="394" t="s">
        <v>902</v>
      </c>
      <c r="E15" s="394" t="s">
        <v>903</v>
      </c>
      <c r="F15" s="395" t="s">
        <v>904</v>
      </c>
      <c r="G15" s="395"/>
      <c r="H15" s="381" t="s">
        <v>905</v>
      </c>
    </row>
    <row r="16" spans="1:8" ht="41.1" customHeight="1" x14ac:dyDescent="0.2">
      <c r="A16" s="382"/>
      <c r="B16" s="382"/>
      <c r="C16" s="382"/>
      <c r="D16" s="392"/>
      <c r="E16" s="392"/>
      <c r="F16" s="51" t="s">
        <v>906</v>
      </c>
      <c r="G16" s="51" t="s">
        <v>907</v>
      </c>
      <c r="H16" s="382"/>
    </row>
    <row r="17" spans="1:8" ht="12.95" customHeight="1" x14ac:dyDescent="0.2">
      <c r="A17" s="51" t="s">
        <v>26</v>
      </c>
      <c r="B17" s="51" t="s">
        <v>27</v>
      </c>
      <c r="C17" s="51" t="s">
        <v>28</v>
      </c>
      <c r="D17" s="51" t="s">
        <v>29</v>
      </c>
      <c r="E17" s="51" t="s">
        <v>30</v>
      </c>
      <c r="F17" s="51" t="s">
        <v>31</v>
      </c>
      <c r="G17" s="51" t="s">
        <v>42</v>
      </c>
      <c r="H17" s="51" t="s">
        <v>36</v>
      </c>
    </row>
    <row r="18" spans="1:8" ht="12.95" customHeight="1" x14ac:dyDescent="0.2"/>
  </sheetData>
  <mergeCells count="14">
    <mergeCell ref="F7:G7"/>
    <mergeCell ref="H7:H8"/>
    <mergeCell ref="A15:A16"/>
    <mergeCell ref="B15:B16"/>
    <mergeCell ref="C15:C16"/>
    <mergeCell ref="D15:D16"/>
    <mergeCell ref="E15:E16"/>
    <mergeCell ref="F15:G15"/>
    <mergeCell ref="H15:H16"/>
    <mergeCell ref="A7:A8"/>
    <mergeCell ref="B7:B8"/>
    <mergeCell ref="C7:C8"/>
    <mergeCell ref="D7:D8"/>
    <mergeCell ref="E7:E8"/>
  </mergeCells>
  <pageMargins left="0.78740157480314965" right="0.19685039370078741" top="0.19685039370078741" bottom="0.19685039370078741" header="0" footer="0"/>
  <pageSetup paperSize="9" firstPageNumber="177" fitToHeight="0" pageOrder="overThenDown" orientation="landscape" useFirstPageNumber="1"/>
  <headerFooter>
    <oddFooter>&amp;C&amp;"Arial,normal"&amp;8&amp;P</oddFooter>
  </headerFooter>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900-000000000000}">
  <sheetPr>
    <outlinePr summaryBelow="0" summaryRight="0"/>
    <pageSetUpPr autoPageBreaks="0" fitToPage="1"/>
  </sheetPr>
  <dimension ref="A1:J19"/>
  <sheetViews>
    <sheetView workbookViewId="0"/>
  </sheetViews>
  <sheetFormatPr defaultColWidth="10.5" defaultRowHeight="11.45" customHeight="1" x14ac:dyDescent="0.2"/>
  <cols>
    <col min="1" max="1" width="11.6640625" style="47" customWidth="1"/>
    <col min="2" max="2" width="46.6640625" style="52" customWidth="1"/>
    <col min="3" max="10" width="14" style="52" customWidth="1"/>
  </cols>
  <sheetData>
    <row r="1" spans="1:10" s="52" customFormat="1" ht="12.95" customHeight="1" x14ac:dyDescent="0.2">
      <c r="A1" s="61" t="s">
        <v>908</v>
      </c>
      <c r="B1" s="61"/>
      <c r="C1" s="61"/>
      <c r="D1" s="61"/>
      <c r="E1" s="61"/>
      <c r="F1" s="61"/>
      <c r="G1" s="61"/>
      <c r="H1" s="61"/>
      <c r="I1" s="61"/>
      <c r="J1" s="61"/>
    </row>
    <row r="2" spans="1:10" ht="12.95" customHeight="1" x14ac:dyDescent="0.2"/>
    <row r="3" spans="1:10" ht="12.95" customHeight="1" x14ac:dyDescent="0.2">
      <c r="A3" s="61" t="s">
        <v>909</v>
      </c>
      <c r="B3" s="61"/>
      <c r="C3" s="61"/>
      <c r="D3" s="61"/>
      <c r="E3" s="61"/>
      <c r="F3" s="61"/>
      <c r="G3" s="61"/>
      <c r="H3" s="61"/>
      <c r="I3" s="61"/>
      <c r="J3" s="61"/>
    </row>
    <row r="4" spans="1:10" ht="12.95" customHeight="1" x14ac:dyDescent="0.2">
      <c r="A4" s="164" t="s">
        <v>12</v>
      </c>
      <c r="B4" s="164"/>
      <c r="C4" s="164"/>
      <c r="D4" s="164"/>
      <c r="E4" s="164"/>
      <c r="F4" s="164"/>
      <c r="G4" s="164"/>
      <c r="H4" s="164"/>
      <c r="I4" s="164"/>
      <c r="J4" s="164"/>
    </row>
    <row r="5" spans="1:10" ht="12.95" customHeight="1" x14ac:dyDescent="0.2">
      <c r="J5" s="81" t="s">
        <v>910</v>
      </c>
    </row>
    <row r="6" spans="1:10" ht="12.95" customHeight="1" x14ac:dyDescent="0.2"/>
    <row r="7" spans="1:10" s="1" customFormat="1" ht="75" customHeight="1" x14ac:dyDescent="0.2">
      <c r="A7" s="51" t="s">
        <v>20</v>
      </c>
      <c r="B7" s="51" t="s">
        <v>21</v>
      </c>
      <c r="C7" s="51" t="s">
        <v>911</v>
      </c>
      <c r="D7" s="145" t="s">
        <v>912</v>
      </c>
      <c r="E7" s="145" t="s">
        <v>913</v>
      </c>
      <c r="F7" s="51" t="s">
        <v>914</v>
      </c>
      <c r="G7" s="51" t="s">
        <v>915</v>
      </c>
      <c r="H7" s="145" t="s">
        <v>916</v>
      </c>
      <c r="I7" s="145" t="s">
        <v>917</v>
      </c>
      <c r="J7" s="51" t="s">
        <v>141</v>
      </c>
    </row>
    <row r="8" spans="1:10" s="47" customFormat="1" ht="12.95" customHeight="1" x14ac:dyDescent="0.2">
      <c r="A8" s="51" t="s">
        <v>26</v>
      </c>
      <c r="B8" s="51" t="s">
        <v>27</v>
      </c>
      <c r="C8" s="51" t="s">
        <v>28</v>
      </c>
      <c r="D8" s="51" t="s">
        <v>29</v>
      </c>
      <c r="E8" s="51" t="s">
        <v>30</v>
      </c>
      <c r="F8" s="51" t="s">
        <v>31</v>
      </c>
      <c r="G8" s="51" t="s">
        <v>42</v>
      </c>
      <c r="H8" s="51" t="s">
        <v>36</v>
      </c>
      <c r="I8" s="51" t="s">
        <v>47</v>
      </c>
      <c r="J8" s="51" t="s">
        <v>39</v>
      </c>
    </row>
    <row r="9" spans="1:10" ht="12.95" customHeight="1" x14ac:dyDescent="0.2"/>
    <row r="10" spans="1:10" ht="12.95" customHeight="1" x14ac:dyDescent="0.2">
      <c r="A10" s="61" t="s">
        <v>909</v>
      </c>
      <c r="B10" s="61"/>
      <c r="C10" s="61"/>
      <c r="D10" s="61"/>
      <c r="E10" s="61"/>
      <c r="F10" s="61"/>
      <c r="G10" s="61"/>
      <c r="H10" s="61"/>
      <c r="I10" s="61"/>
      <c r="J10" s="61"/>
    </row>
    <row r="11" spans="1:10" ht="12.95" customHeight="1" x14ac:dyDescent="0.2">
      <c r="A11" s="164" t="s">
        <v>403</v>
      </c>
      <c r="B11" s="164"/>
      <c r="C11" s="164"/>
      <c r="D11" s="164"/>
      <c r="E11" s="164"/>
      <c r="F11" s="164"/>
      <c r="G11" s="164"/>
      <c r="H11" s="164"/>
      <c r="I11" s="164"/>
      <c r="J11" s="164"/>
    </row>
    <row r="12" spans="1:10" ht="12.95" customHeight="1" x14ac:dyDescent="0.2">
      <c r="J12" s="81" t="s">
        <v>910</v>
      </c>
    </row>
    <row r="13" spans="1:10" ht="12.95" customHeight="1" x14ac:dyDescent="0.2"/>
    <row r="14" spans="1:10" ht="41.1" customHeight="1" x14ac:dyDescent="0.2">
      <c r="A14" s="51" t="s">
        <v>20</v>
      </c>
      <c r="B14" s="51" t="s">
        <v>21</v>
      </c>
      <c r="C14" s="51" t="s">
        <v>911</v>
      </c>
      <c r="D14" s="145" t="s">
        <v>912</v>
      </c>
      <c r="E14" s="145" t="s">
        <v>913</v>
      </c>
      <c r="F14" s="51" t="s">
        <v>914</v>
      </c>
      <c r="G14" s="51" t="s">
        <v>915</v>
      </c>
      <c r="H14" s="145" t="s">
        <v>916</v>
      </c>
      <c r="I14" s="145" t="s">
        <v>917</v>
      </c>
      <c r="J14" s="51" t="s">
        <v>141</v>
      </c>
    </row>
    <row r="15" spans="1:10" ht="12.95" customHeight="1" x14ac:dyDescent="0.2">
      <c r="A15" s="51" t="s">
        <v>26</v>
      </c>
      <c r="B15" s="51" t="s">
        <v>27</v>
      </c>
      <c r="C15" s="51" t="s">
        <v>28</v>
      </c>
      <c r="D15" s="51" t="s">
        <v>29</v>
      </c>
      <c r="E15" s="51" t="s">
        <v>30</v>
      </c>
      <c r="F15" s="51" t="s">
        <v>31</v>
      </c>
      <c r="G15" s="51" t="s">
        <v>42</v>
      </c>
      <c r="H15" s="51" t="s">
        <v>36</v>
      </c>
      <c r="I15" s="51" t="s">
        <v>47</v>
      </c>
      <c r="J15" s="51" t="s">
        <v>39</v>
      </c>
    </row>
    <row r="16" spans="1:10" ht="27" customHeight="1" x14ac:dyDescent="0.2">
      <c r="A16" s="51" t="s">
        <v>26</v>
      </c>
      <c r="B16" s="68" t="s">
        <v>59</v>
      </c>
      <c r="C16" s="18">
        <v>0</v>
      </c>
      <c r="D16" s="18">
        <v>0</v>
      </c>
      <c r="E16" s="18">
        <v>0</v>
      </c>
      <c r="F16" s="18">
        <v>0</v>
      </c>
      <c r="G16" s="18">
        <v>0</v>
      </c>
      <c r="H16" s="18">
        <v>0</v>
      </c>
      <c r="I16" s="21">
        <v>3423</v>
      </c>
      <c r="J16" s="21">
        <v>3423</v>
      </c>
    </row>
    <row r="17" spans="1:10" ht="12.95" customHeight="1" x14ac:dyDescent="0.2">
      <c r="A17" s="51" t="s">
        <v>27</v>
      </c>
      <c r="B17" s="121" t="s">
        <v>64</v>
      </c>
      <c r="C17" s="18">
        <v>0</v>
      </c>
      <c r="D17" s="18">
        <v>0</v>
      </c>
      <c r="E17" s="18">
        <v>0</v>
      </c>
      <c r="F17" s="18">
        <v>0</v>
      </c>
      <c r="G17" s="18">
        <v>0</v>
      </c>
      <c r="H17" s="18">
        <v>0</v>
      </c>
      <c r="I17" s="21">
        <v>3423</v>
      </c>
      <c r="J17" s="21">
        <v>3423</v>
      </c>
    </row>
    <row r="18" spans="1:10" ht="12.95" customHeight="1" x14ac:dyDescent="0.2">
      <c r="A18" s="51" t="s">
        <v>28</v>
      </c>
      <c r="B18" s="68" t="s">
        <v>68</v>
      </c>
      <c r="C18" s="18">
        <v>0</v>
      </c>
      <c r="D18" s="18">
        <v>0</v>
      </c>
      <c r="E18" s="18">
        <v>0</v>
      </c>
      <c r="F18" s="18">
        <v>0</v>
      </c>
      <c r="G18" s="18">
        <v>0</v>
      </c>
      <c r="H18" s="18">
        <v>0</v>
      </c>
      <c r="I18" s="13">
        <v>1106808.45</v>
      </c>
      <c r="J18" s="13">
        <v>1106808.45</v>
      </c>
    </row>
    <row r="19" spans="1:10" ht="12.95" customHeight="1" x14ac:dyDescent="0.2"/>
  </sheetData>
  <pageMargins left="0.78740157480314965" right="0.19685039370078741" top="0.19685039370078741" bottom="0.19685039370078741" header="0" footer="0"/>
  <pageSetup paperSize="9" firstPageNumber="178" fitToHeight="0" pageOrder="overThenDown" orientation="landscape" useFirstPageNumber="1"/>
  <headerFooter>
    <oddFooter>&amp;C&amp;"Arial,normal"&amp;8&amp;P</oddFooter>
  </headerFooter>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A00-000000000000}">
  <sheetPr>
    <outlinePr summaryBelow="0" summaryRight="0"/>
    <pageSetUpPr autoPageBreaks="0" fitToPage="1"/>
  </sheetPr>
  <dimension ref="A1:J18"/>
  <sheetViews>
    <sheetView workbookViewId="0"/>
  </sheetViews>
  <sheetFormatPr defaultColWidth="10.5" defaultRowHeight="11.45" customHeight="1" x14ac:dyDescent="0.2"/>
  <cols>
    <col min="1" max="1" width="11.6640625" style="47" customWidth="1"/>
    <col min="2" max="2" width="46.6640625" style="52" customWidth="1"/>
    <col min="3" max="10" width="14" style="52" customWidth="1"/>
  </cols>
  <sheetData>
    <row r="1" spans="1:10" s="52" customFormat="1" ht="12.95" customHeight="1" x14ac:dyDescent="0.2">
      <c r="A1" s="61" t="s">
        <v>908</v>
      </c>
      <c r="B1" s="61"/>
      <c r="C1" s="61"/>
      <c r="D1" s="61"/>
      <c r="E1" s="61"/>
      <c r="F1" s="61"/>
      <c r="G1" s="61"/>
      <c r="H1" s="61"/>
      <c r="I1" s="61"/>
      <c r="J1" s="61"/>
    </row>
    <row r="2" spans="1:10" ht="12.95" customHeight="1" x14ac:dyDescent="0.2"/>
    <row r="3" spans="1:10" ht="12.95" customHeight="1" x14ac:dyDescent="0.2">
      <c r="A3" s="61" t="s">
        <v>918</v>
      </c>
      <c r="B3" s="61"/>
      <c r="C3" s="61"/>
      <c r="D3" s="61"/>
      <c r="E3" s="61"/>
      <c r="F3" s="61"/>
      <c r="G3" s="61"/>
      <c r="H3" s="61"/>
      <c r="I3" s="61"/>
      <c r="J3" s="61"/>
    </row>
    <row r="4" spans="1:10" ht="12.95" customHeight="1" x14ac:dyDescent="0.2">
      <c r="A4" s="164" t="s">
        <v>88</v>
      </c>
      <c r="B4" s="164"/>
      <c r="C4" s="164"/>
      <c r="D4" s="164"/>
      <c r="E4" s="164"/>
      <c r="F4" s="164"/>
      <c r="G4" s="164"/>
      <c r="H4" s="164"/>
      <c r="I4" s="164"/>
      <c r="J4" s="164"/>
    </row>
    <row r="5" spans="1:10" ht="12.95" customHeight="1" x14ac:dyDescent="0.2">
      <c r="J5" s="81" t="s">
        <v>919</v>
      </c>
    </row>
    <row r="6" spans="1:10" ht="12.95" customHeight="1" x14ac:dyDescent="0.2"/>
    <row r="7" spans="1:10" s="1" customFormat="1" ht="41.1" customHeight="1" x14ac:dyDescent="0.2">
      <c r="A7" s="51" t="s">
        <v>20</v>
      </c>
      <c r="B7" s="51" t="s">
        <v>21</v>
      </c>
      <c r="C7" s="51" t="s">
        <v>911</v>
      </c>
      <c r="D7" s="145" t="s">
        <v>912</v>
      </c>
      <c r="E7" s="145" t="s">
        <v>913</v>
      </c>
      <c r="F7" s="51" t="s">
        <v>914</v>
      </c>
      <c r="G7" s="51" t="s">
        <v>915</v>
      </c>
      <c r="H7" s="145" t="s">
        <v>916</v>
      </c>
      <c r="I7" s="145" t="s">
        <v>917</v>
      </c>
      <c r="J7" s="51" t="s">
        <v>141</v>
      </c>
    </row>
    <row r="8" spans="1:10" s="47" customFormat="1" ht="12.95" customHeight="1" x14ac:dyDescent="0.2">
      <c r="A8" s="51" t="s">
        <v>26</v>
      </c>
      <c r="B8" s="51" t="s">
        <v>27</v>
      </c>
      <c r="C8" s="51" t="s">
        <v>28</v>
      </c>
      <c r="D8" s="51" t="s">
        <v>29</v>
      </c>
      <c r="E8" s="51" t="s">
        <v>30</v>
      </c>
      <c r="F8" s="51" t="s">
        <v>31</v>
      </c>
      <c r="G8" s="51" t="s">
        <v>42</v>
      </c>
      <c r="H8" s="51" t="s">
        <v>36</v>
      </c>
      <c r="I8" s="51" t="s">
        <v>47</v>
      </c>
      <c r="J8" s="51" t="s">
        <v>39</v>
      </c>
    </row>
    <row r="9" spans="1:10" ht="12.95" customHeight="1" x14ac:dyDescent="0.2"/>
    <row r="10" spans="1:10" ht="12.95" customHeight="1" x14ac:dyDescent="0.2">
      <c r="A10" s="61" t="s">
        <v>918</v>
      </c>
      <c r="B10" s="61"/>
      <c r="C10" s="61"/>
      <c r="D10" s="61"/>
      <c r="E10" s="61"/>
      <c r="F10" s="61"/>
      <c r="G10" s="61"/>
      <c r="H10" s="61"/>
      <c r="I10" s="61"/>
      <c r="J10" s="61"/>
    </row>
    <row r="11" spans="1:10" ht="12.95" customHeight="1" x14ac:dyDescent="0.2">
      <c r="A11" s="164" t="s">
        <v>357</v>
      </c>
      <c r="B11" s="164"/>
      <c r="C11" s="164"/>
      <c r="D11" s="164"/>
      <c r="E11" s="164"/>
      <c r="F11" s="164"/>
      <c r="G11" s="164"/>
      <c r="H11" s="164"/>
      <c r="I11" s="164"/>
      <c r="J11" s="164"/>
    </row>
    <row r="12" spans="1:10" ht="12.95" customHeight="1" x14ac:dyDescent="0.2">
      <c r="J12" s="81" t="s">
        <v>919</v>
      </c>
    </row>
    <row r="13" spans="1:10" ht="12.95" customHeight="1" x14ac:dyDescent="0.2"/>
    <row r="14" spans="1:10" ht="41.1" customHeight="1" x14ac:dyDescent="0.2">
      <c r="A14" s="51" t="s">
        <v>20</v>
      </c>
      <c r="B14" s="51" t="s">
        <v>21</v>
      </c>
      <c r="C14" s="51" t="s">
        <v>911</v>
      </c>
      <c r="D14" s="145" t="s">
        <v>912</v>
      </c>
      <c r="E14" s="145" t="s">
        <v>913</v>
      </c>
      <c r="F14" s="51" t="s">
        <v>914</v>
      </c>
      <c r="G14" s="51" t="s">
        <v>915</v>
      </c>
      <c r="H14" s="145" t="s">
        <v>916</v>
      </c>
      <c r="I14" s="145" t="s">
        <v>917</v>
      </c>
      <c r="J14" s="51" t="s">
        <v>141</v>
      </c>
    </row>
    <row r="15" spans="1:10" ht="12.95" customHeight="1" x14ac:dyDescent="0.2">
      <c r="A15" s="51" t="s">
        <v>26</v>
      </c>
      <c r="B15" s="51" t="s">
        <v>27</v>
      </c>
      <c r="C15" s="51" t="s">
        <v>28</v>
      </c>
      <c r="D15" s="51" t="s">
        <v>29</v>
      </c>
      <c r="E15" s="51" t="s">
        <v>30</v>
      </c>
      <c r="F15" s="51" t="s">
        <v>31</v>
      </c>
      <c r="G15" s="51" t="s">
        <v>42</v>
      </c>
      <c r="H15" s="51" t="s">
        <v>36</v>
      </c>
      <c r="I15" s="51" t="s">
        <v>47</v>
      </c>
      <c r="J15" s="51" t="s">
        <v>39</v>
      </c>
    </row>
    <row r="16" spans="1:10" ht="12.95" customHeight="1" x14ac:dyDescent="0.2">
      <c r="A16" s="51" t="s">
        <v>26</v>
      </c>
      <c r="B16" s="68" t="s">
        <v>108</v>
      </c>
      <c r="C16" s="18">
        <v>0</v>
      </c>
      <c r="D16" s="18">
        <v>0</v>
      </c>
      <c r="E16" s="18">
        <v>0</v>
      </c>
      <c r="F16" s="18">
        <v>0</v>
      </c>
      <c r="G16" s="18">
        <v>0</v>
      </c>
      <c r="H16" s="18">
        <v>0</v>
      </c>
      <c r="I16" s="236">
        <v>-121313158.55</v>
      </c>
      <c r="J16" s="236">
        <v>-121313158.55</v>
      </c>
    </row>
    <row r="17" spans="1:10" ht="12.95" customHeight="1" x14ac:dyDescent="0.2">
      <c r="A17" s="51" t="s">
        <v>27</v>
      </c>
      <c r="B17" s="68" t="s">
        <v>114</v>
      </c>
      <c r="C17" s="18">
        <v>0</v>
      </c>
      <c r="D17" s="18">
        <v>0</v>
      </c>
      <c r="E17" s="18">
        <v>0</v>
      </c>
      <c r="F17" s="18">
        <v>0</v>
      </c>
      <c r="G17" s="18">
        <v>0</v>
      </c>
      <c r="H17" s="18">
        <v>0</v>
      </c>
      <c r="I17" s="237">
        <v>-3509001.97</v>
      </c>
      <c r="J17" s="237">
        <v>-3509001.97</v>
      </c>
    </row>
    <row r="18" spans="1:10" ht="12.95" customHeight="1" x14ac:dyDescent="0.2"/>
  </sheetData>
  <pageMargins left="0.78740157480314965" right="0.19685039370078741" top="0.19685039370078741" bottom="0.19685039370078741" header="0" footer="0"/>
  <pageSetup paperSize="9" firstPageNumber="179" fitToHeight="0" pageOrder="overThenDown" orientation="landscape" useFirstPageNumber="1"/>
  <headerFooter>
    <oddFooter>&amp;C&amp;"Arial,normal"&amp;8&amp;P</oddFooter>
  </headerFooter>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sheetPr>
    <outlinePr summaryBelow="0" summaryRight="0"/>
    <pageSetUpPr autoPageBreaks="0" fitToPage="1"/>
  </sheetPr>
  <dimension ref="A1:J18"/>
  <sheetViews>
    <sheetView workbookViewId="0"/>
  </sheetViews>
  <sheetFormatPr defaultColWidth="10.5" defaultRowHeight="11.45" customHeight="1" x14ac:dyDescent="0.2"/>
  <cols>
    <col min="1" max="1" width="11.6640625" style="47" customWidth="1"/>
    <col min="2" max="2" width="46.6640625" style="52" customWidth="1"/>
    <col min="3" max="10" width="14" style="52" customWidth="1"/>
  </cols>
  <sheetData>
    <row r="1" spans="1:10" s="52" customFormat="1" ht="12.95" customHeight="1" x14ac:dyDescent="0.2">
      <c r="A1" s="61" t="s">
        <v>908</v>
      </c>
      <c r="B1" s="61"/>
      <c r="C1" s="61"/>
      <c r="D1" s="61"/>
      <c r="E1" s="61"/>
      <c r="F1" s="61"/>
      <c r="G1" s="61"/>
      <c r="H1" s="61"/>
      <c r="I1" s="61"/>
      <c r="J1" s="61"/>
    </row>
    <row r="2" spans="1:10" ht="12.95" customHeight="1" x14ac:dyDescent="0.2"/>
    <row r="3" spans="1:10" ht="12.95" customHeight="1" x14ac:dyDescent="0.2">
      <c r="A3" s="61" t="s">
        <v>918</v>
      </c>
      <c r="B3" s="61"/>
      <c r="C3" s="61"/>
      <c r="D3" s="61"/>
      <c r="E3" s="61"/>
      <c r="F3" s="61"/>
      <c r="G3" s="61"/>
      <c r="H3" s="61"/>
      <c r="I3" s="61"/>
      <c r="J3" s="61"/>
    </row>
    <row r="4" spans="1:10" ht="12.95" customHeight="1" x14ac:dyDescent="0.2">
      <c r="A4" s="164" t="s">
        <v>602</v>
      </c>
      <c r="B4" s="164"/>
      <c r="C4" s="164"/>
      <c r="D4" s="164"/>
      <c r="E4" s="164"/>
      <c r="F4" s="164"/>
      <c r="G4" s="164"/>
      <c r="H4" s="164"/>
      <c r="I4" s="164"/>
      <c r="J4" s="164"/>
    </row>
    <row r="5" spans="1:10" ht="12.95" customHeight="1" x14ac:dyDescent="0.2">
      <c r="J5" s="81" t="s">
        <v>919</v>
      </c>
    </row>
    <row r="6" spans="1:10" ht="12.95" customHeight="1" x14ac:dyDescent="0.2"/>
    <row r="7" spans="1:10" s="1" customFormat="1" ht="41.1" customHeight="1" x14ac:dyDescent="0.2">
      <c r="A7" s="51" t="s">
        <v>20</v>
      </c>
      <c r="B7" s="51" t="s">
        <v>21</v>
      </c>
      <c r="C7" s="51" t="s">
        <v>911</v>
      </c>
      <c r="D7" s="145" t="s">
        <v>912</v>
      </c>
      <c r="E7" s="145" t="s">
        <v>913</v>
      </c>
      <c r="F7" s="51" t="s">
        <v>914</v>
      </c>
      <c r="G7" s="51" t="s">
        <v>915</v>
      </c>
      <c r="H7" s="145" t="s">
        <v>916</v>
      </c>
      <c r="I7" s="145" t="s">
        <v>917</v>
      </c>
      <c r="J7" s="51" t="s">
        <v>141</v>
      </c>
    </row>
    <row r="8" spans="1:10" s="47" customFormat="1" ht="12.95" customHeight="1" x14ac:dyDescent="0.2">
      <c r="A8" s="51" t="s">
        <v>26</v>
      </c>
      <c r="B8" s="51" t="s">
        <v>27</v>
      </c>
      <c r="C8" s="51" t="s">
        <v>28</v>
      </c>
      <c r="D8" s="51" t="s">
        <v>29</v>
      </c>
      <c r="E8" s="51" t="s">
        <v>30</v>
      </c>
      <c r="F8" s="51" t="s">
        <v>31</v>
      </c>
      <c r="G8" s="51" t="s">
        <v>42</v>
      </c>
      <c r="H8" s="51" t="s">
        <v>36</v>
      </c>
      <c r="I8" s="51" t="s">
        <v>47</v>
      </c>
      <c r="J8" s="51" t="s">
        <v>39</v>
      </c>
    </row>
    <row r="9" spans="1:10" ht="12.95" customHeight="1" x14ac:dyDescent="0.2"/>
    <row r="10" spans="1:10" ht="12.95" customHeight="1" x14ac:dyDescent="0.2">
      <c r="A10" s="61" t="s">
        <v>918</v>
      </c>
      <c r="B10" s="61"/>
      <c r="C10" s="61"/>
      <c r="D10" s="61"/>
      <c r="E10" s="61"/>
      <c r="F10" s="61"/>
      <c r="G10" s="61"/>
      <c r="H10" s="61"/>
      <c r="I10" s="61"/>
      <c r="J10" s="61"/>
    </row>
    <row r="11" spans="1:10" ht="12.95" customHeight="1" x14ac:dyDescent="0.2">
      <c r="A11" s="164" t="s">
        <v>603</v>
      </c>
      <c r="B11" s="164"/>
      <c r="C11" s="164"/>
      <c r="D11" s="164"/>
      <c r="E11" s="164"/>
      <c r="F11" s="164"/>
      <c r="G11" s="164"/>
      <c r="H11" s="164"/>
      <c r="I11" s="164"/>
      <c r="J11" s="164"/>
    </row>
    <row r="12" spans="1:10" ht="12.95" customHeight="1" x14ac:dyDescent="0.2">
      <c r="J12" s="81" t="s">
        <v>919</v>
      </c>
    </row>
    <row r="13" spans="1:10" ht="12.95" customHeight="1" x14ac:dyDescent="0.2"/>
    <row r="14" spans="1:10" ht="41.1" customHeight="1" x14ac:dyDescent="0.2">
      <c r="A14" s="51" t="s">
        <v>20</v>
      </c>
      <c r="B14" s="51" t="s">
        <v>21</v>
      </c>
      <c r="C14" s="51" t="s">
        <v>911</v>
      </c>
      <c r="D14" s="145" t="s">
        <v>912</v>
      </c>
      <c r="E14" s="145" t="s">
        <v>913</v>
      </c>
      <c r="F14" s="51" t="s">
        <v>914</v>
      </c>
      <c r="G14" s="51" t="s">
        <v>915</v>
      </c>
      <c r="H14" s="145" t="s">
        <v>916</v>
      </c>
      <c r="I14" s="145" t="s">
        <v>917</v>
      </c>
      <c r="J14" s="51" t="s">
        <v>141</v>
      </c>
    </row>
    <row r="15" spans="1:10" ht="12.95" customHeight="1" x14ac:dyDescent="0.2">
      <c r="A15" s="51" t="s">
        <v>26</v>
      </c>
      <c r="B15" s="51" t="s">
        <v>27</v>
      </c>
      <c r="C15" s="51" t="s">
        <v>28</v>
      </c>
      <c r="D15" s="51" t="s">
        <v>29</v>
      </c>
      <c r="E15" s="51" t="s">
        <v>30</v>
      </c>
      <c r="F15" s="51" t="s">
        <v>31</v>
      </c>
      <c r="G15" s="51" t="s">
        <v>42</v>
      </c>
      <c r="H15" s="51" t="s">
        <v>36</v>
      </c>
      <c r="I15" s="51" t="s">
        <v>47</v>
      </c>
      <c r="J15" s="51" t="s">
        <v>39</v>
      </c>
    </row>
    <row r="16" spans="1:10" ht="12.95" customHeight="1" x14ac:dyDescent="0.2">
      <c r="A16" s="51" t="s">
        <v>26</v>
      </c>
      <c r="B16" s="68" t="s">
        <v>108</v>
      </c>
      <c r="C16" s="18">
        <v>0</v>
      </c>
      <c r="D16" s="18">
        <v>0</v>
      </c>
      <c r="E16" s="18">
        <v>0</v>
      </c>
      <c r="F16" s="18">
        <v>0</v>
      </c>
      <c r="G16" s="18">
        <v>0</v>
      </c>
      <c r="H16" s="18">
        <v>0</v>
      </c>
      <c r="I16" s="238">
        <v>-45025117.240000002</v>
      </c>
      <c r="J16" s="238">
        <v>-45025117.240000002</v>
      </c>
    </row>
    <row r="17" spans="1:10" ht="12.95" customHeight="1" x14ac:dyDescent="0.2">
      <c r="A17" s="51" t="s">
        <v>27</v>
      </c>
      <c r="B17" s="68" t="s">
        <v>114</v>
      </c>
      <c r="C17" s="18">
        <v>0</v>
      </c>
      <c r="D17" s="18">
        <v>0</v>
      </c>
      <c r="E17" s="18">
        <v>0</v>
      </c>
      <c r="F17" s="18">
        <v>0</v>
      </c>
      <c r="G17" s="18">
        <v>0</v>
      </c>
      <c r="H17" s="18">
        <v>0</v>
      </c>
      <c r="I17" s="239">
        <v>-2828338.97</v>
      </c>
      <c r="J17" s="239">
        <v>-2828338.97</v>
      </c>
    </row>
    <row r="18" spans="1:10" ht="12.95" customHeight="1" x14ac:dyDescent="0.2"/>
  </sheetData>
  <pageMargins left="0.78740157480314965" right="0.19685039370078741" top="0.19685039370078741" bottom="0.19685039370078741" header="0" footer="0"/>
  <pageSetup paperSize="9" firstPageNumber="180" fitToHeight="0" pageOrder="overThenDown" orientation="landscape" useFirstPageNumber="1"/>
  <headerFooter>
    <oddFooter>&amp;C&amp;"Arial,normal"&amp;8&amp;P</oddFooter>
  </headerFooter>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12.95" customHeight="1" x14ac:dyDescent="0.2">
      <c r="A1" s="61" t="s">
        <v>908</v>
      </c>
      <c r="B1" s="61"/>
      <c r="C1" s="61"/>
      <c r="D1" s="61"/>
    </row>
    <row r="2" spans="1:4" s="1" customFormat="1" ht="11.1" customHeight="1" x14ac:dyDescent="0.2"/>
    <row r="3" spans="1:4" s="1" customFormat="1" ht="12.95" customHeight="1" x14ac:dyDescent="0.2">
      <c r="A3" s="71" t="s">
        <v>920</v>
      </c>
      <c r="B3" s="71"/>
      <c r="C3" s="71"/>
      <c r="D3" s="71"/>
    </row>
    <row r="4" spans="1:4" s="1" customFormat="1" ht="12.95" customHeight="1" x14ac:dyDescent="0.2"/>
    <row r="5" spans="1:4" s="1" customFormat="1" ht="12.95" customHeight="1" x14ac:dyDescent="0.2">
      <c r="D5" s="81" t="s">
        <v>921</v>
      </c>
    </row>
    <row r="6" spans="1:4" s="1" customFormat="1" ht="11.1" customHeight="1" x14ac:dyDescent="0.2"/>
    <row r="7" spans="1:4" s="1" customFormat="1" ht="27" customHeight="1" x14ac:dyDescent="0.2">
      <c r="A7" s="7" t="s">
        <v>20</v>
      </c>
      <c r="B7" s="7" t="s">
        <v>21</v>
      </c>
      <c r="C7" s="7" t="s">
        <v>94</v>
      </c>
      <c r="D7" s="7" t="s">
        <v>95</v>
      </c>
    </row>
    <row r="8" spans="1:4" s="1" customFormat="1" ht="12.95" customHeight="1" x14ac:dyDescent="0.2">
      <c r="A8" s="7" t="s">
        <v>26</v>
      </c>
      <c r="B8" s="7" t="s">
        <v>27</v>
      </c>
      <c r="C8" s="7" t="s">
        <v>28</v>
      </c>
      <c r="D8" s="7" t="s">
        <v>29</v>
      </c>
    </row>
    <row r="9" spans="1:4" s="1" customFormat="1" ht="11.1" customHeight="1" x14ac:dyDescent="0.2"/>
  </sheetData>
  <pageMargins left="0.78740157480314965" right="0.19685039370078741" top="0.19685039370078741" bottom="0.19685039370078741" header="0" footer="0"/>
  <pageSetup paperSize="9" firstPageNumber="181" fitToHeight="0" pageOrder="overThenDown" orientation="portrait" useFirstPageNumber="1"/>
  <headerFooter>
    <oddFooter>&amp;C&amp;"Arial,normal"&amp;8&amp;P</oddFooter>
  </headerFooter>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12.95" customHeight="1" x14ac:dyDescent="0.2">
      <c r="A1" s="61" t="s">
        <v>908</v>
      </c>
      <c r="B1" s="61"/>
      <c r="C1" s="61"/>
      <c r="D1" s="61"/>
    </row>
    <row r="2" spans="1:4" s="1" customFormat="1" ht="11.1" customHeight="1" x14ac:dyDescent="0.2"/>
    <row r="3" spans="1:4" s="1" customFormat="1" ht="12.95" customHeight="1" x14ac:dyDescent="0.2">
      <c r="A3" s="71" t="s">
        <v>920</v>
      </c>
      <c r="B3" s="71"/>
      <c r="C3" s="71"/>
      <c r="D3" s="71"/>
    </row>
    <row r="4" spans="1:4" s="1" customFormat="1" ht="12.95" customHeight="1" x14ac:dyDescent="0.2"/>
    <row r="5" spans="1:4" s="1" customFormat="1" ht="12.95" customHeight="1" x14ac:dyDescent="0.2">
      <c r="D5" s="81" t="s">
        <v>921</v>
      </c>
    </row>
    <row r="6" spans="1:4" s="1" customFormat="1" ht="11.1" customHeight="1" x14ac:dyDescent="0.2"/>
    <row r="7" spans="1:4" s="1" customFormat="1" ht="27" customHeight="1" x14ac:dyDescent="0.2">
      <c r="A7" s="7" t="s">
        <v>20</v>
      </c>
      <c r="B7" s="7" t="s">
        <v>21</v>
      </c>
      <c r="C7" s="7" t="s">
        <v>96</v>
      </c>
      <c r="D7" s="7" t="s">
        <v>97</v>
      </c>
    </row>
    <row r="8" spans="1:4" s="1" customFormat="1" ht="12.95" customHeight="1" x14ac:dyDescent="0.2">
      <c r="A8" s="7" t="s">
        <v>26</v>
      </c>
      <c r="B8" s="7" t="s">
        <v>27</v>
      </c>
      <c r="C8" s="7" t="s">
        <v>28</v>
      </c>
      <c r="D8" s="7" t="s">
        <v>29</v>
      </c>
    </row>
    <row r="9" spans="1:4" s="1" customFormat="1" ht="11.1" customHeight="1" x14ac:dyDescent="0.2"/>
  </sheetData>
  <pageMargins left="0.78740157480314965" right="0.19685039370078741" top="0.19685039370078741" bottom="0.19685039370078741" header="0" footer="0"/>
  <pageSetup paperSize="9" firstPageNumber="182" fitToHeight="0" pageOrder="overThenDown" orientation="portrait" useFirstPageNumber="1"/>
  <headerFooter>
    <oddFooter>&amp;C&amp;"Arial,normal"&amp;8&amp;P</oddFooter>
  </headerFooter>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sheetPr>
    <outlinePr summaryBelow="0" summaryRight="0"/>
    <pageSetUpPr autoPageBreaks="0" fitToPage="1"/>
  </sheetPr>
  <dimension ref="A1:C9"/>
  <sheetViews>
    <sheetView workbookViewId="0"/>
  </sheetViews>
  <sheetFormatPr defaultColWidth="10.5" defaultRowHeight="11.45" customHeight="1" x14ac:dyDescent="0.2"/>
  <cols>
    <col min="1" max="1" width="11.6640625" style="47" customWidth="1"/>
    <col min="2" max="2" width="35" style="46" customWidth="1"/>
    <col min="3" max="3" width="68.83203125" style="46" customWidth="1"/>
  </cols>
  <sheetData>
    <row r="1" spans="1:3" ht="12.95" customHeight="1" x14ac:dyDescent="0.2">
      <c r="A1" s="61" t="s">
        <v>922</v>
      </c>
      <c r="B1" s="70"/>
      <c r="C1" s="70"/>
    </row>
    <row r="2" spans="1:3" ht="12.95" customHeight="1" x14ac:dyDescent="0.2"/>
    <row r="3" spans="1:3" ht="12.95" customHeight="1" x14ac:dyDescent="0.2">
      <c r="A3" s="61" t="s">
        <v>923</v>
      </c>
      <c r="B3" s="70"/>
      <c r="C3" s="70"/>
    </row>
    <row r="4" spans="1:3" ht="12.95" customHeight="1" x14ac:dyDescent="0.2"/>
    <row r="5" spans="1:3" ht="12.95" customHeight="1" x14ac:dyDescent="0.2">
      <c r="C5" s="81" t="s">
        <v>924</v>
      </c>
    </row>
    <row r="6" spans="1:3" s="46" customFormat="1" ht="12.95" customHeight="1" x14ac:dyDescent="0.2"/>
    <row r="7" spans="1:3" s="46" customFormat="1" ht="27" customHeight="1" x14ac:dyDescent="0.2">
      <c r="A7" s="51" t="s">
        <v>20</v>
      </c>
      <c r="B7" s="51" t="s">
        <v>21</v>
      </c>
      <c r="C7" s="51" t="s">
        <v>193</v>
      </c>
    </row>
    <row r="8" spans="1:3" s="47" customFormat="1" ht="12.95" customHeight="1" x14ac:dyDescent="0.2">
      <c r="A8" s="51" t="s">
        <v>26</v>
      </c>
      <c r="B8" s="51" t="s">
        <v>27</v>
      </c>
      <c r="C8" s="51" t="s">
        <v>28</v>
      </c>
    </row>
    <row r="9" spans="1:3" s="1" customFormat="1" ht="12.95" customHeight="1" x14ac:dyDescent="0.2"/>
  </sheetData>
  <pageMargins left="0.78740157480314965" right="0.19685039370078741" top="0.19685039370078741" bottom="0.19685039370078741" header="0" footer="0"/>
  <pageSetup paperSize="9" firstPageNumber="183" fitToHeight="0" pageOrder="overThenDown" orientation="portrait" useFirstPageNumber="1"/>
  <headerFooter>
    <oddFooter>&amp;C&amp;"Arial,normal"&amp;8&amp;P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27" customHeight="1" x14ac:dyDescent="0.2">
      <c r="A1" s="71" t="s">
        <v>366</v>
      </c>
      <c r="B1" s="71"/>
      <c r="C1" s="71"/>
      <c r="D1" s="71"/>
    </row>
    <row r="2" spans="1:4" s="1" customFormat="1" ht="11.1" customHeight="1" x14ac:dyDescent="0.2"/>
    <row r="3" spans="1:4" s="1" customFormat="1" ht="27" customHeight="1" x14ac:dyDescent="0.2">
      <c r="A3" s="71" t="s">
        <v>367</v>
      </c>
      <c r="B3" s="71"/>
      <c r="C3" s="71"/>
      <c r="D3" s="71"/>
    </row>
    <row r="4" spans="1:4" s="1" customFormat="1" ht="12.95" customHeight="1" x14ac:dyDescent="0.2"/>
    <row r="5" spans="1:4" s="1" customFormat="1" ht="12.95" customHeight="1" x14ac:dyDescent="0.2">
      <c r="D5" s="73" t="s">
        <v>368</v>
      </c>
    </row>
    <row r="6" spans="1:4" s="1" customFormat="1" ht="11.1" customHeight="1" x14ac:dyDescent="0.2"/>
    <row r="7" spans="1:4" s="1" customFormat="1" ht="27" customHeight="1" x14ac:dyDescent="0.2">
      <c r="A7" s="7" t="s">
        <v>20</v>
      </c>
      <c r="B7" s="7" t="s">
        <v>21</v>
      </c>
      <c r="C7" s="7" t="s">
        <v>23</v>
      </c>
      <c r="D7" s="7" t="s">
        <v>24</v>
      </c>
    </row>
    <row r="8" spans="1:4" s="1" customFormat="1" ht="12.95" customHeight="1" x14ac:dyDescent="0.2">
      <c r="A8" s="7" t="s">
        <v>26</v>
      </c>
      <c r="B8" s="7" t="s">
        <v>27</v>
      </c>
      <c r="C8" s="7" t="s">
        <v>28</v>
      </c>
      <c r="D8" s="7" t="s">
        <v>29</v>
      </c>
    </row>
    <row r="9" spans="1:4" s="1" customFormat="1" ht="11.1" customHeight="1" x14ac:dyDescent="0.2"/>
  </sheetData>
  <pageMargins left="0.78740157480314965" right="0.19685039370078741" top="0.19685039370078741" bottom="0.19685039370078741" header="0" footer="0"/>
  <pageSetup paperSize="9" firstPageNumber="30" fitToHeight="0" pageOrder="overThenDown" orientation="portrait" useFirstPageNumber="1"/>
  <headerFooter>
    <oddFooter>&amp;C&amp;"Arial,normal"&amp;8&amp;P</oddFooter>
  </headerFooter>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sheetPr>
    <outlinePr summaryBelow="0" summaryRight="0"/>
    <pageSetUpPr autoPageBreaks="0" fitToPage="1"/>
  </sheetPr>
  <dimension ref="A1:H15"/>
  <sheetViews>
    <sheetView workbookViewId="0"/>
  </sheetViews>
  <sheetFormatPr defaultColWidth="10.5" defaultRowHeight="11.45" customHeight="1" x14ac:dyDescent="0.2"/>
  <cols>
    <col min="1" max="1" width="11.6640625" style="47" customWidth="1"/>
    <col min="2" max="2" width="0.1640625" style="52" customWidth="1"/>
    <col min="3" max="3" width="29" style="52" customWidth="1"/>
    <col min="4" max="8" width="14.83203125" style="52" customWidth="1"/>
  </cols>
  <sheetData>
    <row r="1" spans="1:8" s="52" customFormat="1" ht="12.95" customHeight="1" x14ac:dyDescent="0.2">
      <c r="A1" s="61" t="s">
        <v>925</v>
      </c>
      <c r="B1" s="61"/>
      <c r="C1" s="61"/>
      <c r="D1" s="61"/>
      <c r="E1" s="61"/>
      <c r="F1" s="61"/>
      <c r="G1" s="61"/>
      <c r="H1" s="61"/>
    </row>
    <row r="2" spans="1:8" ht="12.95" customHeight="1" x14ac:dyDescent="0.2"/>
    <row r="3" spans="1:8" ht="41.1" customHeight="1" x14ac:dyDescent="0.2">
      <c r="A3" s="61" t="s">
        <v>926</v>
      </c>
      <c r="B3" s="61"/>
      <c r="C3" s="61"/>
      <c r="D3" s="61"/>
      <c r="E3" s="61"/>
      <c r="F3" s="61"/>
      <c r="G3" s="61"/>
      <c r="H3" s="61"/>
    </row>
    <row r="4" spans="1:8" ht="12.95" customHeight="1" x14ac:dyDescent="0.2">
      <c r="A4" s="164" t="s">
        <v>12</v>
      </c>
      <c r="B4" s="164"/>
      <c r="C4" s="164"/>
      <c r="D4" s="164"/>
      <c r="E4" s="164"/>
      <c r="F4" s="164"/>
      <c r="G4" s="164"/>
      <c r="H4" s="164"/>
    </row>
    <row r="5" spans="1:8" ht="12.95" customHeight="1" x14ac:dyDescent="0.2">
      <c r="H5" s="240" t="s">
        <v>927</v>
      </c>
    </row>
    <row r="6" spans="1:8" s="52" customFormat="1" ht="12.95" customHeight="1" x14ac:dyDescent="0.2"/>
    <row r="7" spans="1:8" s="47" customFormat="1" ht="27" customHeight="1" x14ac:dyDescent="0.2">
      <c r="A7" s="51" t="s">
        <v>20</v>
      </c>
      <c r="B7" s="360" t="s">
        <v>21</v>
      </c>
      <c r="C7" s="360"/>
      <c r="D7" s="51" t="s">
        <v>928</v>
      </c>
      <c r="E7" s="51" t="s">
        <v>929</v>
      </c>
      <c r="F7" s="51" t="s">
        <v>930</v>
      </c>
      <c r="G7" s="51" t="s">
        <v>931</v>
      </c>
      <c r="H7" s="51" t="s">
        <v>932</v>
      </c>
    </row>
    <row r="8" spans="1:8" s="47" customFormat="1" ht="12.95" customHeight="1" x14ac:dyDescent="0.2">
      <c r="A8" s="51" t="s">
        <v>26</v>
      </c>
      <c r="B8" s="360" t="s">
        <v>27</v>
      </c>
      <c r="C8" s="360"/>
      <c r="D8" s="51" t="s">
        <v>28</v>
      </c>
      <c r="E8" s="51" t="s">
        <v>29</v>
      </c>
      <c r="F8" s="51" t="s">
        <v>30</v>
      </c>
      <c r="G8" s="51" t="s">
        <v>31</v>
      </c>
      <c r="H8" s="51" t="s">
        <v>42</v>
      </c>
    </row>
    <row r="9" spans="1:8" ht="12.95" customHeight="1" x14ac:dyDescent="0.2"/>
    <row r="10" spans="1:8" ht="41.1" customHeight="1" x14ac:dyDescent="0.2">
      <c r="A10" s="61" t="s">
        <v>926</v>
      </c>
      <c r="B10" s="61"/>
      <c r="C10" s="61"/>
      <c r="D10" s="61"/>
      <c r="E10" s="61"/>
      <c r="F10" s="61"/>
      <c r="G10" s="61"/>
      <c r="H10" s="61"/>
    </row>
    <row r="11" spans="1:8" ht="12.95" customHeight="1" x14ac:dyDescent="0.2">
      <c r="A11" s="164" t="s">
        <v>403</v>
      </c>
      <c r="B11" s="164"/>
      <c r="C11" s="164"/>
      <c r="D11" s="164"/>
      <c r="E11" s="164"/>
      <c r="F11" s="164"/>
      <c r="G11" s="164"/>
      <c r="H11" s="164"/>
    </row>
    <row r="12" spans="1:8" ht="12.95" customHeight="1" x14ac:dyDescent="0.2">
      <c r="H12" s="240" t="s">
        <v>927</v>
      </c>
    </row>
    <row r="13" spans="1:8" ht="12.95" customHeight="1" x14ac:dyDescent="0.2"/>
    <row r="14" spans="1:8" s="47" customFormat="1" ht="27" customHeight="1" x14ac:dyDescent="0.2">
      <c r="A14" s="51" t="s">
        <v>20</v>
      </c>
      <c r="B14" s="360" t="s">
        <v>21</v>
      </c>
      <c r="C14" s="360"/>
      <c r="D14" s="51" t="s">
        <v>928</v>
      </c>
      <c r="E14" s="51" t="s">
        <v>929</v>
      </c>
      <c r="F14" s="51" t="s">
        <v>930</v>
      </c>
      <c r="G14" s="51" t="s">
        <v>931</v>
      </c>
      <c r="H14" s="51" t="s">
        <v>932</v>
      </c>
    </row>
    <row r="15" spans="1:8" s="47" customFormat="1" ht="12.95" customHeight="1" x14ac:dyDescent="0.2">
      <c r="A15" s="51" t="s">
        <v>26</v>
      </c>
      <c r="B15" s="360" t="s">
        <v>27</v>
      </c>
      <c r="C15" s="360"/>
      <c r="D15" s="51" t="s">
        <v>28</v>
      </c>
      <c r="E15" s="51" t="s">
        <v>29</v>
      </c>
      <c r="F15" s="51" t="s">
        <v>30</v>
      </c>
      <c r="G15" s="51" t="s">
        <v>31</v>
      </c>
      <c r="H15" s="51" t="s">
        <v>42</v>
      </c>
    </row>
  </sheetData>
  <mergeCells count="4">
    <mergeCell ref="B7:C7"/>
    <mergeCell ref="B8:C8"/>
    <mergeCell ref="B14:C14"/>
    <mergeCell ref="B15:C15"/>
  </mergeCells>
  <pageMargins left="0.78740157480314965" right="0.19685039370078741" top="0.19685039370078741" bottom="0.19685039370078741" header="0" footer="0"/>
  <pageSetup paperSize="9" firstPageNumber="184" fitToHeight="0" pageOrder="overThenDown" orientation="portrait" useFirstPageNumber="1"/>
  <headerFooter>
    <oddFooter>&amp;C&amp;"Arial,normal"&amp;8&amp;P</oddFooter>
  </headerFooter>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sheetPr>
    <outlinePr summaryBelow="0" summaryRight="0"/>
    <pageSetUpPr autoPageBreaks="0" fitToPage="1"/>
  </sheetPr>
  <dimension ref="A1:H15"/>
  <sheetViews>
    <sheetView workbookViewId="0"/>
  </sheetViews>
  <sheetFormatPr defaultColWidth="10.5" defaultRowHeight="11.45" customHeight="1" x14ac:dyDescent="0.2"/>
  <cols>
    <col min="1" max="1" width="11.6640625" style="47" customWidth="1"/>
    <col min="2" max="2" width="0.1640625" style="52" customWidth="1"/>
    <col min="3" max="3" width="29" style="52" customWidth="1"/>
    <col min="4" max="8" width="14.83203125" style="52" customWidth="1"/>
  </cols>
  <sheetData>
    <row r="1" spans="1:8" s="52" customFormat="1" ht="12.95" customHeight="1" x14ac:dyDescent="0.2">
      <c r="A1" s="61" t="s">
        <v>925</v>
      </c>
      <c r="B1" s="61"/>
      <c r="C1" s="61"/>
      <c r="D1" s="61"/>
      <c r="E1" s="61"/>
      <c r="F1" s="61"/>
      <c r="G1" s="61"/>
      <c r="H1" s="61"/>
    </row>
    <row r="2" spans="1:8" ht="12.95" customHeight="1" x14ac:dyDescent="0.2"/>
    <row r="3" spans="1:8" ht="41.1" customHeight="1" x14ac:dyDescent="0.2">
      <c r="A3" s="61" t="s">
        <v>933</v>
      </c>
      <c r="B3" s="61"/>
      <c r="C3" s="61"/>
      <c r="D3" s="61"/>
      <c r="E3" s="61"/>
      <c r="F3" s="61"/>
      <c r="G3" s="61"/>
      <c r="H3" s="61"/>
    </row>
    <row r="4" spans="1:8" ht="12.95" customHeight="1" x14ac:dyDescent="0.2">
      <c r="A4" s="164" t="s">
        <v>12</v>
      </c>
      <c r="B4" s="164"/>
      <c r="C4" s="164"/>
      <c r="D4" s="164"/>
      <c r="E4" s="164"/>
      <c r="F4" s="164"/>
      <c r="G4" s="164"/>
      <c r="H4" s="164"/>
    </row>
    <row r="5" spans="1:8" ht="12.95" customHeight="1" x14ac:dyDescent="0.2">
      <c r="H5" s="240" t="s">
        <v>934</v>
      </c>
    </row>
    <row r="6" spans="1:8" s="52" customFormat="1" ht="12.95" customHeight="1" x14ac:dyDescent="0.2"/>
    <row r="7" spans="1:8" s="47" customFormat="1" ht="27" customHeight="1" x14ac:dyDescent="0.2">
      <c r="A7" s="51" t="s">
        <v>20</v>
      </c>
      <c r="B7" s="360" t="s">
        <v>21</v>
      </c>
      <c r="C7" s="360"/>
      <c r="D7" s="51" t="s">
        <v>928</v>
      </c>
      <c r="E7" s="51" t="s">
        <v>929</v>
      </c>
      <c r="F7" s="51" t="s">
        <v>930</v>
      </c>
      <c r="G7" s="51" t="s">
        <v>931</v>
      </c>
      <c r="H7" s="51" t="s">
        <v>932</v>
      </c>
    </row>
    <row r="8" spans="1:8" s="47" customFormat="1" ht="12.95" customHeight="1" x14ac:dyDescent="0.2">
      <c r="A8" s="51" t="s">
        <v>26</v>
      </c>
      <c r="B8" s="360" t="s">
        <v>27</v>
      </c>
      <c r="C8" s="360"/>
      <c r="D8" s="51" t="s">
        <v>28</v>
      </c>
      <c r="E8" s="51" t="s">
        <v>29</v>
      </c>
      <c r="F8" s="51" t="s">
        <v>30</v>
      </c>
      <c r="G8" s="51" t="s">
        <v>31</v>
      </c>
      <c r="H8" s="51" t="s">
        <v>42</v>
      </c>
    </row>
    <row r="9" spans="1:8" ht="12.95" customHeight="1" x14ac:dyDescent="0.2"/>
    <row r="10" spans="1:8" ht="41.1" customHeight="1" x14ac:dyDescent="0.2">
      <c r="A10" s="61" t="s">
        <v>933</v>
      </c>
      <c r="B10" s="61"/>
      <c r="C10" s="61"/>
      <c r="D10" s="61"/>
      <c r="E10" s="61"/>
      <c r="F10" s="61"/>
      <c r="G10" s="61"/>
      <c r="H10" s="61"/>
    </row>
    <row r="11" spans="1:8" ht="12.95" customHeight="1" x14ac:dyDescent="0.2">
      <c r="A11" s="164" t="s">
        <v>403</v>
      </c>
      <c r="B11" s="164"/>
      <c r="C11" s="164"/>
      <c r="D11" s="164"/>
      <c r="E11" s="164"/>
      <c r="F11" s="164"/>
      <c r="G11" s="164"/>
      <c r="H11" s="164"/>
    </row>
    <row r="12" spans="1:8" ht="12.95" customHeight="1" x14ac:dyDescent="0.2">
      <c r="H12" s="240" t="s">
        <v>934</v>
      </c>
    </row>
    <row r="13" spans="1:8" ht="12.95" customHeight="1" x14ac:dyDescent="0.2"/>
    <row r="14" spans="1:8" s="47" customFormat="1" ht="27" customHeight="1" x14ac:dyDescent="0.2">
      <c r="A14" s="51" t="s">
        <v>20</v>
      </c>
      <c r="B14" s="360" t="s">
        <v>21</v>
      </c>
      <c r="C14" s="360"/>
      <c r="D14" s="51" t="s">
        <v>928</v>
      </c>
      <c r="E14" s="51" t="s">
        <v>929</v>
      </c>
      <c r="F14" s="51" t="s">
        <v>930</v>
      </c>
      <c r="G14" s="51" t="s">
        <v>931</v>
      </c>
      <c r="H14" s="51" t="s">
        <v>932</v>
      </c>
    </row>
    <row r="15" spans="1:8" s="47" customFormat="1" ht="12.95" customHeight="1" x14ac:dyDescent="0.2">
      <c r="A15" s="51" t="s">
        <v>26</v>
      </c>
      <c r="B15" s="360" t="s">
        <v>27</v>
      </c>
      <c r="C15" s="360"/>
      <c r="D15" s="51" t="s">
        <v>28</v>
      </c>
      <c r="E15" s="51" t="s">
        <v>29</v>
      </c>
      <c r="F15" s="51" t="s">
        <v>30</v>
      </c>
      <c r="G15" s="51" t="s">
        <v>31</v>
      </c>
      <c r="H15" s="51" t="s">
        <v>42</v>
      </c>
    </row>
  </sheetData>
  <mergeCells count="4">
    <mergeCell ref="B7:C7"/>
    <mergeCell ref="B8:C8"/>
    <mergeCell ref="B14:C14"/>
    <mergeCell ref="B15:C15"/>
  </mergeCells>
  <pageMargins left="0.78740157480314965" right="0.19685039370078741" top="0.19685039370078741" bottom="0.19685039370078741" header="0" footer="0"/>
  <pageSetup paperSize="9" firstPageNumber="185" fitToHeight="0" pageOrder="overThenDown" orientation="portrait" useFirstPageNumber="1"/>
  <headerFooter>
    <oddFooter>&amp;C&amp;"Arial,normal"&amp;8&amp;P</oddFooter>
  </headerFooter>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100-000000000000}">
  <sheetPr>
    <outlinePr summaryBelow="0" summaryRight="0"/>
    <pageSetUpPr autoPageBreaks="0" fitToPage="1"/>
  </sheetPr>
  <dimension ref="A1:H15"/>
  <sheetViews>
    <sheetView workbookViewId="0"/>
  </sheetViews>
  <sheetFormatPr defaultColWidth="10.5" defaultRowHeight="11.45" customHeight="1" x14ac:dyDescent="0.2"/>
  <cols>
    <col min="1" max="1" width="11.6640625" style="47" customWidth="1"/>
    <col min="2" max="2" width="0.1640625" style="52" customWidth="1"/>
    <col min="3" max="3" width="29" style="52" customWidth="1"/>
    <col min="4" max="8" width="14.83203125" style="52" customWidth="1"/>
  </cols>
  <sheetData>
    <row r="1" spans="1:8" s="52" customFormat="1" ht="12.95" customHeight="1" x14ac:dyDescent="0.2">
      <c r="A1" s="61" t="s">
        <v>925</v>
      </c>
      <c r="B1" s="61"/>
      <c r="C1" s="61"/>
      <c r="D1" s="61"/>
      <c r="E1" s="61"/>
      <c r="F1" s="61"/>
      <c r="G1" s="61"/>
      <c r="H1" s="61"/>
    </row>
    <row r="2" spans="1:8" ht="12.95" customHeight="1" x14ac:dyDescent="0.2"/>
    <row r="3" spans="1:8" ht="41.1" customHeight="1" x14ac:dyDescent="0.2">
      <c r="A3" s="61" t="s">
        <v>935</v>
      </c>
      <c r="B3" s="61"/>
      <c r="C3" s="61"/>
      <c r="D3" s="61"/>
      <c r="E3" s="61"/>
      <c r="F3" s="61"/>
      <c r="G3" s="61"/>
      <c r="H3" s="61"/>
    </row>
    <row r="4" spans="1:8" ht="12.95" customHeight="1" x14ac:dyDescent="0.2">
      <c r="A4" s="164" t="s">
        <v>12</v>
      </c>
      <c r="B4" s="164"/>
      <c r="C4" s="164"/>
      <c r="D4" s="164"/>
      <c r="E4" s="164"/>
      <c r="F4" s="164"/>
      <c r="G4" s="164"/>
      <c r="H4" s="164"/>
    </row>
    <row r="5" spans="1:8" ht="12.95" customHeight="1" x14ac:dyDescent="0.2">
      <c r="H5" s="240" t="s">
        <v>936</v>
      </c>
    </row>
    <row r="6" spans="1:8" s="52" customFormat="1" ht="12.95" customHeight="1" x14ac:dyDescent="0.2"/>
    <row r="7" spans="1:8" s="47" customFormat="1" ht="27" customHeight="1" x14ac:dyDescent="0.2">
      <c r="A7" s="51" t="s">
        <v>20</v>
      </c>
      <c r="B7" s="360" t="s">
        <v>21</v>
      </c>
      <c r="C7" s="360"/>
      <c r="D7" s="51" t="s">
        <v>928</v>
      </c>
      <c r="E7" s="51" t="s">
        <v>929</v>
      </c>
      <c r="F7" s="51" t="s">
        <v>930</v>
      </c>
      <c r="G7" s="51" t="s">
        <v>931</v>
      </c>
      <c r="H7" s="51" t="s">
        <v>932</v>
      </c>
    </row>
    <row r="8" spans="1:8" s="47" customFormat="1" ht="12.95" customHeight="1" x14ac:dyDescent="0.2">
      <c r="A8" s="51" t="s">
        <v>26</v>
      </c>
      <c r="B8" s="360" t="s">
        <v>27</v>
      </c>
      <c r="C8" s="360"/>
      <c r="D8" s="51" t="s">
        <v>28</v>
      </c>
      <c r="E8" s="51" t="s">
        <v>29</v>
      </c>
      <c r="F8" s="51" t="s">
        <v>30</v>
      </c>
      <c r="G8" s="51" t="s">
        <v>31</v>
      </c>
      <c r="H8" s="51" t="s">
        <v>42</v>
      </c>
    </row>
    <row r="9" spans="1:8" ht="12.95" customHeight="1" x14ac:dyDescent="0.2"/>
    <row r="10" spans="1:8" ht="41.1" customHeight="1" x14ac:dyDescent="0.2">
      <c r="A10" s="61" t="s">
        <v>935</v>
      </c>
      <c r="B10" s="61"/>
      <c r="C10" s="61"/>
      <c r="D10" s="61"/>
      <c r="E10" s="61"/>
      <c r="F10" s="61"/>
      <c r="G10" s="61"/>
      <c r="H10" s="61"/>
    </row>
    <row r="11" spans="1:8" ht="12.95" customHeight="1" x14ac:dyDescent="0.2">
      <c r="A11" s="164" t="s">
        <v>403</v>
      </c>
      <c r="B11" s="164"/>
      <c r="C11" s="164"/>
      <c r="D11" s="164"/>
      <c r="E11" s="164"/>
      <c r="F11" s="164"/>
      <c r="G11" s="164"/>
      <c r="H11" s="164"/>
    </row>
    <row r="12" spans="1:8" ht="12.95" customHeight="1" x14ac:dyDescent="0.2">
      <c r="H12" s="240" t="s">
        <v>936</v>
      </c>
    </row>
    <row r="13" spans="1:8" ht="12.95" customHeight="1" x14ac:dyDescent="0.2"/>
    <row r="14" spans="1:8" s="47" customFormat="1" ht="27" customHeight="1" x14ac:dyDescent="0.2">
      <c r="A14" s="51" t="s">
        <v>20</v>
      </c>
      <c r="B14" s="232"/>
      <c r="C14" s="145"/>
      <c r="D14" s="51" t="s">
        <v>928</v>
      </c>
      <c r="E14" s="51" t="s">
        <v>929</v>
      </c>
      <c r="F14" s="51" t="s">
        <v>930</v>
      </c>
      <c r="G14" s="51" t="s">
        <v>931</v>
      </c>
      <c r="H14" s="51" t="s">
        <v>932</v>
      </c>
    </row>
    <row r="15" spans="1:8" s="47" customFormat="1" ht="12.95" customHeight="1" x14ac:dyDescent="0.2">
      <c r="A15" s="51" t="s">
        <v>26</v>
      </c>
      <c r="B15" s="360" t="s">
        <v>27</v>
      </c>
      <c r="C15" s="360"/>
      <c r="D15" s="51" t="s">
        <v>28</v>
      </c>
      <c r="E15" s="51" t="s">
        <v>29</v>
      </c>
      <c r="F15" s="51" t="s">
        <v>30</v>
      </c>
      <c r="G15" s="51" t="s">
        <v>31</v>
      </c>
      <c r="H15" s="51" t="s">
        <v>42</v>
      </c>
    </row>
  </sheetData>
  <mergeCells count="3">
    <mergeCell ref="B7:C7"/>
    <mergeCell ref="B8:C8"/>
    <mergeCell ref="B15:C15"/>
  </mergeCells>
  <pageMargins left="0.78740157480314965" right="0.19685039370078741" top="0.19685039370078741" bottom="0.19685039370078741" header="0" footer="0"/>
  <pageSetup paperSize="9" firstPageNumber="186" fitToHeight="0" pageOrder="overThenDown" orientation="portrait" useFirstPageNumber="1"/>
  <headerFooter>
    <oddFooter>&amp;C&amp;"Arial,normal"&amp;8&amp;P</oddFooter>
  </headerFooter>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200-000000000000}">
  <sheetPr>
    <outlinePr summaryBelow="0" summaryRight="0"/>
    <pageSetUpPr autoPageBreaks="0" fitToPage="1"/>
  </sheetPr>
  <dimension ref="A1:H15"/>
  <sheetViews>
    <sheetView workbookViewId="0"/>
  </sheetViews>
  <sheetFormatPr defaultColWidth="10.5" defaultRowHeight="11.45" customHeight="1" x14ac:dyDescent="0.2"/>
  <cols>
    <col min="1" max="1" width="11.6640625" style="47" customWidth="1"/>
    <col min="2" max="2" width="0.1640625" style="52" customWidth="1"/>
    <col min="3" max="3" width="29" style="52" customWidth="1"/>
    <col min="4" max="8" width="14.83203125" style="52" customWidth="1"/>
  </cols>
  <sheetData>
    <row r="1" spans="1:8" s="52" customFormat="1" ht="12.95" customHeight="1" x14ac:dyDescent="0.2">
      <c r="A1" s="61" t="s">
        <v>925</v>
      </c>
      <c r="B1" s="61"/>
      <c r="C1" s="61"/>
      <c r="D1" s="61"/>
      <c r="E1" s="61"/>
      <c r="F1" s="61"/>
      <c r="G1" s="61"/>
      <c r="H1" s="61"/>
    </row>
    <row r="2" spans="1:8" ht="12.95" customHeight="1" x14ac:dyDescent="0.2"/>
    <row r="3" spans="1:8" ht="41.1" customHeight="1" x14ac:dyDescent="0.2">
      <c r="A3" s="61" t="s">
        <v>937</v>
      </c>
      <c r="B3" s="61"/>
      <c r="C3" s="61"/>
      <c r="D3" s="61"/>
      <c r="E3" s="61"/>
      <c r="F3" s="61"/>
      <c r="G3" s="61"/>
      <c r="H3" s="61"/>
    </row>
    <row r="4" spans="1:8" ht="12.95" customHeight="1" x14ac:dyDescent="0.2">
      <c r="A4" s="164" t="s">
        <v>12</v>
      </c>
      <c r="B4" s="164"/>
      <c r="C4" s="164"/>
      <c r="D4" s="164"/>
      <c r="E4" s="164"/>
      <c r="F4" s="164"/>
      <c r="G4" s="164"/>
      <c r="H4" s="164"/>
    </row>
    <row r="5" spans="1:8" ht="12.95" customHeight="1" x14ac:dyDescent="0.2">
      <c r="H5" s="240" t="s">
        <v>938</v>
      </c>
    </row>
    <row r="6" spans="1:8" s="52" customFormat="1" ht="12.95" customHeight="1" x14ac:dyDescent="0.2"/>
    <row r="7" spans="1:8" s="47" customFormat="1" ht="27" customHeight="1" x14ac:dyDescent="0.2">
      <c r="A7" s="51" t="s">
        <v>20</v>
      </c>
      <c r="B7" s="360" t="s">
        <v>21</v>
      </c>
      <c r="C7" s="360"/>
      <c r="D7" s="51" t="s">
        <v>928</v>
      </c>
      <c r="E7" s="51" t="s">
        <v>929</v>
      </c>
      <c r="F7" s="51" t="s">
        <v>930</v>
      </c>
      <c r="G7" s="51" t="s">
        <v>931</v>
      </c>
      <c r="H7" s="51" t="s">
        <v>932</v>
      </c>
    </row>
    <row r="8" spans="1:8" s="47" customFormat="1" ht="12.95" customHeight="1" x14ac:dyDescent="0.2">
      <c r="A8" s="51" t="s">
        <v>26</v>
      </c>
      <c r="B8" s="360" t="s">
        <v>27</v>
      </c>
      <c r="C8" s="360"/>
      <c r="D8" s="51" t="s">
        <v>28</v>
      </c>
      <c r="E8" s="51" t="s">
        <v>29</v>
      </c>
      <c r="F8" s="51" t="s">
        <v>30</v>
      </c>
      <c r="G8" s="51" t="s">
        <v>31</v>
      </c>
      <c r="H8" s="51" t="s">
        <v>42</v>
      </c>
    </row>
    <row r="9" spans="1:8" ht="12.95" customHeight="1" x14ac:dyDescent="0.2"/>
    <row r="10" spans="1:8" ht="41.1" customHeight="1" x14ac:dyDescent="0.2">
      <c r="A10" s="61" t="s">
        <v>937</v>
      </c>
      <c r="B10" s="61"/>
      <c r="C10" s="61"/>
      <c r="D10" s="61"/>
      <c r="E10" s="61"/>
      <c r="F10" s="61"/>
      <c r="G10" s="61"/>
      <c r="H10" s="61"/>
    </row>
    <row r="11" spans="1:8" ht="12.95" customHeight="1" x14ac:dyDescent="0.2">
      <c r="A11" s="164" t="s">
        <v>403</v>
      </c>
      <c r="B11" s="164"/>
      <c r="C11" s="164"/>
      <c r="D11" s="164"/>
      <c r="E11" s="164"/>
      <c r="F11" s="164"/>
      <c r="G11" s="164"/>
      <c r="H11" s="164"/>
    </row>
    <row r="12" spans="1:8" ht="12.95" customHeight="1" x14ac:dyDescent="0.2">
      <c r="H12" s="240" t="s">
        <v>938</v>
      </c>
    </row>
    <row r="13" spans="1:8" ht="12.95" customHeight="1" x14ac:dyDescent="0.2"/>
    <row r="14" spans="1:8" s="47" customFormat="1" ht="27" customHeight="1" x14ac:dyDescent="0.2">
      <c r="A14" s="51" t="s">
        <v>20</v>
      </c>
      <c r="B14" s="360" t="s">
        <v>21</v>
      </c>
      <c r="C14" s="360"/>
      <c r="D14" s="51" t="s">
        <v>928</v>
      </c>
      <c r="E14" s="51" t="s">
        <v>929</v>
      </c>
      <c r="F14" s="51" t="s">
        <v>930</v>
      </c>
      <c r="G14" s="51" t="s">
        <v>931</v>
      </c>
      <c r="H14" s="51" t="s">
        <v>932</v>
      </c>
    </row>
    <row r="15" spans="1:8" s="47" customFormat="1" ht="12.95" customHeight="1" x14ac:dyDescent="0.2">
      <c r="A15" s="51" t="s">
        <v>26</v>
      </c>
      <c r="B15" s="360" t="s">
        <v>27</v>
      </c>
      <c r="C15" s="360"/>
      <c r="D15" s="51" t="s">
        <v>28</v>
      </c>
      <c r="E15" s="51" t="s">
        <v>29</v>
      </c>
      <c r="F15" s="51" t="s">
        <v>30</v>
      </c>
      <c r="G15" s="51" t="s">
        <v>31</v>
      </c>
      <c r="H15" s="51" t="s">
        <v>42</v>
      </c>
    </row>
  </sheetData>
  <mergeCells count="4">
    <mergeCell ref="B7:C7"/>
    <mergeCell ref="B8:C8"/>
    <mergeCell ref="B14:C14"/>
    <mergeCell ref="B15:C15"/>
  </mergeCells>
  <pageMargins left="0.78740157480314965" right="0.19685039370078741" top="0.19685039370078741" bottom="0.19685039370078741" header="0" footer="0"/>
  <pageSetup paperSize="9" firstPageNumber="187" fitToHeight="0" pageOrder="overThenDown" orientation="portrait" useFirstPageNumber="1"/>
  <headerFooter>
    <oddFooter>&amp;C&amp;"Arial,normal"&amp;8&amp;P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autoPageBreaks="0" fitToPage="1"/>
  </sheetPr>
  <dimension ref="A1:D12"/>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27" customHeight="1" x14ac:dyDescent="0.2">
      <c r="A1" s="78" t="s">
        <v>369</v>
      </c>
      <c r="B1" s="77"/>
      <c r="C1" s="77"/>
      <c r="D1" s="77"/>
    </row>
    <row r="2" spans="1:4" s="1" customFormat="1" ht="12.95" customHeight="1" x14ac:dyDescent="0.2"/>
    <row r="3" spans="1:4" s="1" customFormat="1" ht="27" customHeight="1" x14ac:dyDescent="0.2">
      <c r="A3" s="78" t="s">
        <v>370</v>
      </c>
      <c r="B3" s="77"/>
      <c r="C3" s="77"/>
      <c r="D3" s="77"/>
    </row>
    <row r="4" spans="1:4" s="1" customFormat="1" ht="12.95" customHeight="1" x14ac:dyDescent="0.2"/>
    <row r="5" spans="1:4" s="1" customFormat="1" ht="12.95" customHeight="1" x14ac:dyDescent="0.2">
      <c r="D5" s="84" t="s">
        <v>371</v>
      </c>
    </row>
    <row r="6" spans="1:4" s="1" customFormat="1" ht="12.95" customHeight="1" x14ac:dyDescent="0.2"/>
    <row r="7" spans="1:4" s="1" customFormat="1" ht="27" customHeight="1" x14ac:dyDescent="0.2">
      <c r="A7" s="83" t="s">
        <v>20</v>
      </c>
      <c r="B7" s="83" t="s">
        <v>21</v>
      </c>
      <c r="C7" s="83" t="s">
        <v>23</v>
      </c>
      <c r="D7" s="83" t="s">
        <v>24</v>
      </c>
    </row>
    <row r="8" spans="1:4" s="1" customFormat="1" ht="12.95" customHeight="1" x14ac:dyDescent="0.2">
      <c r="A8" s="83" t="s">
        <v>26</v>
      </c>
      <c r="B8" s="83" t="s">
        <v>27</v>
      </c>
      <c r="C8" s="83" t="s">
        <v>28</v>
      </c>
      <c r="D8" s="83" t="s">
        <v>29</v>
      </c>
    </row>
    <row r="9" spans="1:4" s="1" customFormat="1" ht="12.95" customHeight="1" x14ac:dyDescent="0.2">
      <c r="A9" s="51" t="s">
        <v>26</v>
      </c>
      <c r="B9" s="85" t="s">
        <v>372</v>
      </c>
      <c r="C9" s="18">
        <v>0</v>
      </c>
      <c r="D9" s="13">
        <v>108619355.81999999</v>
      </c>
    </row>
    <row r="10" spans="1:4" s="1" customFormat="1" ht="12.95" customHeight="1" x14ac:dyDescent="0.2">
      <c r="A10" s="51" t="s">
        <v>27</v>
      </c>
      <c r="B10" s="86" t="s">
        <v>373</v>
      </c>
      <c r="C10" s="18">
        <v>0</v>
      </c>
      <c r="D10" s="13">
        <v>108619355.81999999</v>
      </c>
    </row>
    <row r="11" spans="1:4" s="1" customFormat="1" ht="12.95" customHeight="1" x14ac:dyDescent="0.2">
      <c r="A11" s="51" t="s">
        <v>28</v>
      </c>
      <c r="B11" s="85" t="s">
        <v>141</v>
      </c>
      <c r="C11" s="18">
        <v>0</v>
      </c>
      <c r="D11" s="13">
        <v>108619355.81999999</v>
      </c>
    </row>
    <row r="12" spans="1:4" s="1" customFormat="1" ht="11.1" customHeight="1" x14ac:dyDescent="0.2"/>
  </sheetData>
  <pageMargins left="0.78740157480314965" right="0.19685039370078741" top="0.19685039370078741" bottom="0.19685039370078741" header="0" footer="0"/>
  <pageSetup paperSize="9" firstPageNumber="31" fitToHeight="0" pageOrder="overThenDown" orientation="portrait" useFirstPageNumber="1"/>
  <headerFooter>
    <oddFooter>&amp;C&amp;"Arial,normal"&amp;8&amp;P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pageSetUpPr autoPageBreaks="0" fitToPage="1"/>
  </sheetPr>
  <dimension ref="A1:H32"/>
  <sheetViews>
    <sheetView workbookViewId="0"/>
  </sheetViews>
  <sheetFormatPr defaultColWidth="10.5" defaultRowHeight="11.45" customHeight="1" x14ac:dyDescent="0.2"/>
  <cols>
    <col min="1" max="1" width="11.6640625" style="62" customWidth="1"/>
    <col min="2" max="2" width="0.1640625" style="62" customWidth="1"/>
    <col min="3" max="3" width="29" style="62" customWidth="1"/>
    <col min="4" max="8" width="25.83203125" style="62" customWidth="1"/>
  </cols>
  <sheetData>
    <row r="1" spans="1:8" s="62" customFormat="1" ht="12.95" customHeight="1" x14ac:dyDescent="0.2">
      <c r="A1" s="87" t="s">
        <v>369</v>
      </c>
      <c r="B1" s="77"/>
      <c r="C1" s="77"/>
      <c r="D1" s="77"/>
      <c r="E1" s="77"/>
      <c r="F1" s="77"/>
      <c r="G1" s="77"/>
      <c r="H1" s="77"/>
    </row>
    <row r="2" spans="1:8" ht="12.95" customHeight="1" x14ac:dyDescent="0.2"/>
    <row r="3" spans="1:8" s="62" customFormat="1" ht="27" customHeight="1" x14ac:dyDescent="0.2">
      <c r="A3" s="71" t="s">
        <v>374</v>
      </c>
      <c r="B3" s="71"/>
      <c r="C3" s="71"/>
      <c r="D3" s="71"/>
      <c r="E3" s="71"/>
      <c r="F3" s="71"/>
      <c r="G3" s="71"/>
      <c r="H3" s="71"/>
    </row>
    <row r="4" spans="1:8" ht="12.95" customHeight="1" x14ac:dyDescent="0.2">
      <c r="A4" s="72" t="s">
        <v>88</v>
      </c>
      <c r="B4" s="72"/>
      <c r="C4" s="72"/>
      <c r="D4" s="72"/>
      <c r="E4" s="72"/>
      <c r="F4" s="72"/>
      <c r="G4" s="72"/>
      <c r="H4" s="72"/>
    </row>
    <row r="5" spans="1:8" s="62" customFormat="1" ht="12.95" customHeight="1" x14ac:dyDescent="0.2">
      <c r="G5" s="365" t="s">
        <v>375</v>
      </c>
      <c r="H5" s="365"/>
    </row>
    <row r="6" spans="1:8" s="62" customFormat="1" ht="12.95" customHeight="1" x14ac:dyDescent="0.2"/>
    <row r="7" spans="1:8" s="46" customFormat="1" ht="99.95" customHeight="1" x14ac:dyDescent="0.2">
      <c r="A7" s="363" t="s">
        <v>20</v>
      </c>
      <c r="B7" s="363" t="s">
        <v>21</v>
      </c>
      <c r="C7" s="363"/>
      <c r="D7" s="363" t="s">
        <v>352</v>
      </c>
      <c r="E7" s="242" t="s">
        <v>353</v>
      </c>
      <c r="F7" s="242"/>
      <c r="G7" s="363" t="s">
        <v>354</v>
      </c>
      <c r="H7" s="363" t="s">
        <v>141</v>
      </c>
    </row>
    <row r="8" spans="1:8" s="46" customFormat="1" ht="168" customHeight="1" x14ac:dyDescent="0.2">
      <c r="A8" s="364"/>
      <c r="B8" s="366"/>
      <c r="C8" s="367"/>
      <c r="D8" s="364"/>
      <c r="E8" s="34" t="s">
        <v>355</v>
      </c>
      <c r="F8" s="34" t="s">
        <v>356</v>
      </c>
      <c r="G8" s="364"/>
      <c r="H8" s="364"/>
    </row>
    <row r="9" spans="1:8" s="62" customFormat="1" ht="12.95" customHeight="1" x14ac:dyDescent="0.2">
      <c r="A9" s="7" t="s">
        <v>26</v>
      </c>
      <c r="B9" s="242" t="s">
        <v>27</v>
      </c>
      <c r="C9" s="242"/>
      <c r="D9" s="7" t="s">
        <v>28</v>
      </c>
      <c r="E9" s="7" t="s">
        <v>29</v>
      </c>
      <c r="F9" s="7" t="s">
        <v>30</v>
      </c>
      <c r="G9" s="7" t="s">
        <v>31</v>
      </c>
      <c r="H9" s="7" t="s">
        <v>42</v>
      </c>
    </row>
    <row r="10" spans="1:8" s="62" customFormat="1" ht="56.1" customHeight="1" x14ac:dyDescent="0.2">
      <c r="A10" s="51" t="s">
        <v>26</v>
      </c>
      <c r="B10" s="251" t="s">
        <v>376</v>
      </c>
      <c r="C10" s="251"/>
      <c r="D10" s="14">
        <v>108619355.81999999</v>
      </c>
      <c r="E10" s="18">
        <v>0</v>
      </c>
      <c r="F10" s="18">
        <v>0</v>
      </c>
      <c r="G10" s="18">
        <v>0</v>
      </c>
      <c r="H10" s="13">
        <v>108619355.81999999</v>
      </c>
    </row>
    <row r="11" spans="1:8" s="62" customFormat="1" ht="12.95" customHeight="1" x14ac:dyDescent="0.2">
      <c r="A11" s="51" t="s">
        <v>27</v>
      </c>
      <c r="B11" s="368" t="s">
        <v>377</v>
      </c>
      <c r="C11" s="368"/>
      <c r="D11" s="88">
        <v>108619355.81999999</v>
      </c>
      <c r="E11" s="89">
        <v>0</v>
      </c>
      <c r="F11" s="18">
        <v>0</v>
      </c>
      <c r="G11" s="18">
        <v>0</v>
      </c>
      <c r="H11" s="13">
        <v>108619355.81999999</v>
      </c>
    </row>
    <row r="12" spans="1:8" s="62" customFormat="1" ht="69.95" customHeight="1" x14ac:dyDescent="0.2">
      <c r="A12" s="51" t="s">
        <v>28</v>
      </c>
      <c r="B12" s="369" t="s">
        <v>378</v>
      </c>
      <c r="C12" s="369"/>
      <c r="D12" s="88">
        <v>5963639.5800000001</v>
      </c>
      <c r="E12" s="89">
        <v>0</v>
      </c>
      <c r="F12" s="18">
        <v>0</v>
      </c>
      <c r="G12" s="18">
        <v>0</v>
      </c>
      <c r="H12" s="13">
        <v>5963639.5800000001</v>
      </c>
    </row>
    <row r="13" spans="1:8" s="62" customFormat="1" ht="12.95" customHeight="1" x14ac:dyDescent="0.2">
      <c r="A13" s="51" t="s">
        <v>29</v>
      </c>
      <c r="B13" s="368" t="s">
        <v>377</v>
      </c>
      <c r="C13" s="368"/>
      <c r="D13" s="88">
        <v>5963639.5800000001</v>
      </c>
      <c r="E13" s="89">
        <v>0</v>
      </c>
      <c r="F13" s="18">
        <v>0</v>
      </c>
      <c r="G13" s="18">
        <v>0</v>
      </c>
      <c r="H13" s="13">
        <v>5963639.5800000001</v>
      </c>
    </row>
    <row r="14" spans="1:8" s="62" customFormat="1" ht="56.1" customHeight="1" x14ac:dyDescent="0.2">
      <c r="A14" s="51" t="s">
        <v>30</v>
      </c>
      <c r="B14" s="369" t="s">
        <v>379</v>
      </c>
      <c r="C14" s="369"/>
      <c r="D14" s="90">
        <v>-114582995.40000001</v>
      </c>
      <c r="E14" s="89">
        <v>0</v>
      </c>
      <c r="F14" s="18">
        <v>0</v>
      </c>
      <c r="G14" s="18">
        <v>0</v>
      </c>
      <c r="H14" s="91">
        <v>-114582995.40000001</v>
      </c>
    </row>
    <row r="15" spans="1:8" s="62" customFormat="1" ht="12.95" customHeight="1" x14ac:dyDescent="0.2">
      <c r="A15" s="51" t="s">
        <v>31</v>
      </c>
      <c r="B15" s="368" t="s">
        <v>377</v>
      </c>
      <c r="C15" s="368"/>
      <c r="D15" s="90">
        <v>-114582995.40000001</v>
      </c>
      <c r="E15" s="89">
        <v>0</v>
      </c>
      <c r="F15" s="18">
        <v>0</v>
      </c>
      <c r="G15" s="18">
        <v>0</v>
      </c>
      <c r="H15" s="91">
        <v>-114582995.40000001</v>
      </c>
    </row>
    <row r="16" spans="1:8" s="62" customFormat="1" ht="12.95" customHeight="1" x14ac:dyDescent="0.2"/>
    <row r="17" spans="1:8" s="62" customFormat="1" ht="27" customHeight="1" x14ac:dyDescent="0.2">
      <c r="A17" s="71" t="s">
        <v>374</v>
      </c>
      <c r="B17" s="71"/>
      <c r="C17" s="71"/>
      <c r="D17" s="71"/>
      <c r="E17" s="71"/>
      <c r="F17" s="71"/>
      <c r="G17" s="71"/>
      <c r="H17" s="71"/>
    </row>
    <row r="18" spans="1:8" ht="12.95" customHeight="1" x14ac:dyDescent="0.2">
      <c r="A18" s="76" t="s">
        <v>357</v>
      </c>
      <c r="B18" s="76"/>
      <c r="C18" s="76"/>
      <c r="D18" s="76"/>
      <c r="E18" s="76"/>
      <c r="F18" s="76"/>
      <c r="G18" s="76"/>
      <c r="H18" s="76"/>
    </row>
    <row r="19" spans="1:8" s="62" customFormat="1" ht="12.95" customHeight="1" x14ac:dyDescent="0.2">
      <c r="G19" s="365" t="s">
        <v>375</v>
      </c>
      <c r="H19" s="365"/>
    </row>
    <row r="20" spans="1:8" s="62" customFormat="1" ht="12.95" customHeight="1" x14ac:dyDescent="0.2"/>
    <row r="21" spans="1:8" s="46" customFormat="1" ht="99.95" customHeight="1" x14ac:dyDescent="0.2">
      <c r="A21" s="363" t="s">
        <v>20</v>
      </c>
      <c r="B21" s="363" t="s">
        <v>21</v>
      </c>
      <c r="C21" s="363"/>
      <c r="D21" s="363" t="s">
        <v>352</v>
      </c>
      <c r="E21" s="242" t="s">
        <v>353</v>
      </c>
      <c r="F21" s="242"/>
      <c r="G21" s="363" t="s">
        <v>354</v>
      </c>
      <c r="H21" s="363" t="s">
        <v>141</v>
      </c>
    </row>
    <row r="22" spans="1:8" s="46" customFormat="1" ht="168" customHeight="1" x14ac:dyDescent="0.2">
      <c r="A22" s="364"/>
      <c r="B22" s="366"/>
      <c r="C22" s="367"/>
      <c r="D22" s="364"/>
      <c r="E22" s="34" t="s">
        <v>355</v>
      </c>
      <c r="F22" s="34" t="s">
        <v>356</v>
      </c>
      <c r="G22" s="364"/>
      <c r="H22" s="364"/>
    </row>
    <row r="23" spans="1:8" s="62" customFormat="1" ht="12.95" customHeight="1" x14ac:dyDescent="0.2">
      <c r="A23" s="7" t="s">
        <v>26</v>
      </c>
      <c r="B23" s="242" t="s">
        <v>27</v>
      </c>
      <c r="C23" s="242"/>
      <c r="D23" s="7" t="s">
        <v>28</v>
      </c>
      <c r="E23" s="7" t="s">
        <v>29</v>
      </c>
      <c r="F23" s="7" t="s">
        <v>30</v>
      </c>
      <c r="G23" s="7" t="s">
        <v>31</v>
      </c>
      <c r="H23" s="7" t="s">
        <v>42</v>
      </c>
    </row>
    <row r="24" spans="1:8" s="62" customFormat="1" ht="56.1" customHeight="1" x14ac:dyDescent="0.2">
      <c r="A24" s="51" t="s">
        <v>26</v>
      </c>
      <c r="B24" s="251" t="s">
        <v>380</v>
      </c>
      <c r="C24" s="251"/>
      <c r="D24" s="14">
        <v>115316221.3</v>
      </c>
      <c r="E24" s="18">
        <v>0</v>
      </c>
      <c r="F24" s="18">
        <v>0</v>
      </c>
      <c r="G24" s="18">
        <v>0</v>
      </c>
      <c r="H24" s="13">
        <v>115316221.3</v>
      </c>
    </row>
    <row r="25" spans="1:8" s="62" customFormat="1" ht="12.95" customHeight="1" x14ac:dyDescent="0.2">
      <c r="A25" s="51" t="s">
        <v>27</v>
      </c>
      <c r="B25" s="368" t="s">
        <v>377</v>
      </c>
      <c r="C25" s="368"/>
      <c r="D25" s="88">
        <v>115316221.3</v>
      </c>
      <c r="E25" s="89">
        <v>0</v>
      </c>
      <c r="F25" s="18">
        <v>0</v>
      </c>
      <c r="G25" s="18">
        <v>0</v>
      </c>
      <c r="H25" s="13">
        <v>115316221.3</v>
      </c>
    </row>
    <row r="26" spans="1:8" s="62" customFormat="1" ht="69.95" customHeight="1" x14ac:dyDescent="0.2">
      <c r="A26" s="51" t="s">
        <v>28</v>
      </c>
      <c r="B26" s="369" t="s">
        <v>378</v>
      </c>
      <c r="C26" s="369"/>
      <c r="D26" s="88">
        <v>-5840998.7999999998</v>
      </c>
      <c r="E26" s="89">
        <v>0</v>
      </c>
      <c r="F26" s="18">
        <v>0</v>
      </c>
      <c r="G26" s="18">
        <v>0</v>
      </c>
      <c r="H26" s="92">
        <v>-5840998.7999999998</v>
      </c>
    </row>
    <row r="27" spans="1:8" s="62" customFormat="1" ht="12.95" customHeight="1" x14ac:dyDescent="0.2">
      <c r="A27" s="51" t="s">
        <v>29</v>
      </c>
      <c r="B27" s="368" t="s">
        <v>377</v>
      </c>
      <c r="C27" s="368"/>
      <c r="D27" s="88">
        <v>-5840998.7999999998</v>
      </c>
      <c r="E27" s="89">
        <v>0</v>
      </c>
      <c r="F27" s="18">
        <v>0</v>
      </c>
      <c r="G27" s="18">
        <v>0</v>
      </c>
      <c r="H27" s="92">
        <v>-5840998.7999999998</v>
      </c>
    </row>
    <row r="28" spans="1:8" s="62" customFormat="1" ht="56.1" customHeight="1" x14ac:dyDescent="0.2">
      <c r="A28" s="51" t="s">
        <v>30</v>
      </c>
      <c r="B28" s="369" t="s">
        <v>379</v>
      </c>
      <c r="C28" s="369"/>
      <c r="D28" s="93">
        <v>-359086.32</v>
      </c>
      <c r="E28" s="89">
        <v>0</v>
      </c>
      <c r="F28" s="18">
        <v>0</v>
      </c>
      <c r="G28" s="18">
        <v>0</v>
      </c>
      <c r="H28" s="94">
        <v>-359086.32</v>
      </c>
    </row>
    <row r="29" spans="1:8" s="62" customFormat="1" ht="12.95" customHeight="1" x14ac:dyDescent="0.2">
      <c r="A29" s="51" t="s">
        <v>31</v>
      </c>
      <c r="B29" s="368" t="s">
        <v>377</v>
      </c>
      <c r="C29" s="368"/>
      <c r="D29" s="93">
        <v>-359086.32</v>
      </c>
      <c r="E29" s="89">
        <v>0</v>
      </c>
      <c r="F29" s="18">
        <v>0</v>
      </c>
      <c r="G29" s="18">
        <v>0</v>
      </c>
      <c r="H29" s="94">
        <v>-359086.32</v>
      </c>
    </row>
    <row r="30" spans="1:8" s="62" customFormat="1" ht="56.1" customHeight="1" x14ac:dyDescent="0.2">
      <c r="A30" s="51" t="s">
        <v>42</v>
      </c>
      <c r="B30" s="369" t="s">
        <v>381</v>
      </c>
      <c r="C30" s="369"/>
      <c r="D30" s="88">
        <v>109116136.18000001</v>
      </c>
      <c r="E30" s="89">
        <v>0</v>
      </c>
      <c r="F30" s="18">
        <v>0</v>
      </c>
      <c r="G30" s="18">
        <v>0</v>
      </c>
      <c r="H30" s="13">
        <v>109116136.18000001</v>
      </c>
    </row>
    <row r="31" spans="1:8" s="62" customFormat="1" ht="12.95" customHeight="1" x14ac:dyDescent="0.2">
      <c r="A31" s="51" t="s">
        <v>36</v>
      </c>
      <c r="B31" s="368" t="s">
        <v>377</v>
      </c>
      <c r="C31" s="368"/>
      <c r="D31" s="95">
        <v>109116136.18000001</v>
      </c>
      <c r="E31" s="89">
        <v>0</v>
      </c>
      <c r="F31" s="18">
        <v>0</v>
      </c>
      <c r="G31" s="18">
        <v>0</v>
      </c>
      <c r="H31" s="13">
        <v>109116136.18000001</v>
      </c>
    </row>
    <row r="32" spans="1:8" s="62" customFormat="1" ht="12.95" customHeight="1" x14ac:dyDescent="0.2"/>
  </sheetData>
  <mergeCells count="30">
    <mergeCell ref="B28:C28"/>
    <mergeCell ref="B29:C29"/>
    <mergeCell ref="B30:C30"/>
    <mergeCell ref="B31:C31"/>
    <mergeCell ref="B23:C23"/>
    <mergeCell ref="B24:C24"/>
    <mergeCell ref="B25:C25"/>
    <mergeCell ref="B26:C26"/>
    <mergeCell ref="B27:C27"/>
    <mergeCell ref="B14:C14"/>
    <mergeCell ref="B15:C15"/>
    <mergeCell ref="G19:H19"/>
    <mergeCell ref="A21:A22"/>
    <mergeCell ref="B21:C22"/>
    <mergeCell ref="D21:D22"/>
    <mergeCell ref="E21:F21"/>
    <mergeCell ref="G21:G22"/>
    <mergeCell ref="H21:H22"/>
    <mergeCell ref="B9:C9"/>
    <mergeCell ref="B10:C10"/>
    <mergeCell ref="B11:C11"/>
    <mergeCell ref="B12:C12"/>
    <mergeCell ref="B13:C13"/>
    <mergeCell ref="G5:H5"/>
    <mergeCell ref="A7:A8"/>
    <mergeCell ref="B7:C8"/>
    <mergeCell ref="D7:D8"/>
    <mergeCell ref="E7:F7"/>
    <mergeCell ref="G7:G8"/>
    <mergeCell ref="H7:H8"/>
  </mergeCells>
  <pageMargins left="0.78740157480314965" right="0.19685039370078741" top="0.19685039370078741" bottom="0.19685039370078741" header="0" footer="0"/>
  <pageSetup paperSize="9" firstPageNumber="32" fitToHeight="0" pageOrder="overThenDown" orientation="landscape" useFirstPageNumber="1"/>
  <headerFooter>
    <oddFooter>&amp;C&amp;"Arial,normal"&amp;8&amp;P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outlinePr summaryBelow="0" summaryRight="0"/>
    <pageSetUpPr autoPageBreaks="0" fitToPage="1"/>
  </sheetPr>
  <dimension ref="A1:E9"/>
  <sheetViews>
    <sheetView workbookViewId="0"/>
  </sheetViews>
  <sheetFormatPr defaultColWidth="10.5" defaultRowHeight="11.45" customHeight="1" x14ac:dyDescent="0.2"/>
  <cols>
    <col min="1" max="1" width="11.6640625" style="1" customWidth="1"/>
    <col min="2" max="2" width="0.1640625" style="1" customWidth="1"/>
    <col min="3" max="3" width="46.5" style="1" customWidth="1"/>
    <col min="4" max="5" width="28.6640625" style="1" customWidth="1"/>
  </cols>
  <sheetData>
    <row r="1" spans="1:5" s="1" customFormat="1" ht="27" customHeight="1" x14ac:dyDescent="0.2">
      <c r="A1" s="78" t="s">
        <v>382</v>
      </c>
      <c r="B1" s="77"/>
      <c r="C1" s="77"/>
      <c r="D1" s="77"/>
      <c r="E1" s="77"/>
    </row>
    <row r="2" spans="1:5" s="1" customFormat="1" ht="12.95" customHeight="1" x14ac:dyDescent="0.2"/>
    <row r="3" spans="1:5" s="1" customFormat="1" ht="12.95" customHeight="1" x14ac:dyDescent="0.2">
      <c r="A3" s="78" t="s">
        <v>383</v>
      </c>
      <c r="B3" s="77"/>
      <c r="C3" s="77"/>
      <c r="D3" s="77"/>
      <c r="E3" s="77"/>
    </row>
    <row r="4" spans="1:5" s="1" customFormat="1" ht="12.95" customHeight="1" x14ac:dyDescent="0.2"/>
    <row r="5" spans="1:5" s="1" customFormat="1" ht="12.95" customHeight="1" x14ac:dyDescent="0.2">
      <c r="E5" s="84" t="s">
        <v>384</v>
      </c>
    </row>
    <row r="6" spans="1:5" s="1" customFormat="1" ht="12.95" customHeight="1" x14ac:dyDescent="0.2"/>
    <row r="7" spans="1:5" s="1" customFormat="1" ht="27" customHeight="1" x14ac:dyDescent="0.2">
      <c r="A7" s="83" t="s">
        <v>20</v>
      </c>
      <c r="B7" s="370" t="s">
        <v>21</v>
      </c>
      <c r="C7" s="370"/>
      <c r="D7" s="83" t="s">
        <v>23</v>
      </c>
      <c r="E7" s="83" t="s">
        <v>24</v>
      </c>
    </row>
    <row r="8" spans="1:5" s="1" customFormat="1" ht="12.95" customHeight="1" x14ac:dyDescent="0.2">
      <c r="A8" s="83" t="s">
        <v>26</v>
      </c>
      <c r="B8" s="370" t="s">
        <v>27</v>
      </c>
      <c r="C8" s="370"/>
      <c r="D8" s="83" t="s">
        <v>28</v>
      </c>
      <c r="E8" s="83" t="s">
        <v>29</v>
      </c>
    </row>
    <row r="9" spans="1:5" s="1" customFormat="1" ht="11.1" customHeight="1" x14ac:dyDescent="0.2"/>
  </sheetData>
  <mergeCells count="2">
    <mergeCell ref="B7:C7"/>
    <mergeCell ref="B8:C8"/>
  </mergeCells>
  <pageMargins left="0.78740157480314965" right="0.19685039370078741" top="0.19685039370078741" bottom="0.19685039370078741" header="0" footer="0"/>
  <pageSetup paperSize="9" firstPageNumber="35" fitToHeight="0" pageOrder="overThenDown" orientation="portrait" useFirstPageNumber="1"/>
  <headerFooter>
    <oddFooter>&amp;C&amp;"Arial,normal"&amp;8&amp;P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Z51"/>
  <sheetViews>
    <sheetView workbookViewId="0"/>
  </sheetViews>
  <sheetFormatPr defaultColWidth="10.5" defaultRowHeight="11.45" customHeight="1" x14ac:dyDescent="0.2"/>
  <cols>
    <col min="1" max="1" width="11.6640625" style="4" customWidth="1"/>
    <col min="2" max="2" width="4.1640625" style="4" customWidth="1"/>
    <col min="3" max="3" width="4.6640625" style="4" customWidth="1"/>
    <col min="4" max="4" width="10.6640625" style="4" customWidth="1"/>
    <col min="5" max="5" width="6" style="4" customWidth="1"/>
    <col min="6" max="6" width="3.83203125" style="4" customWidth="1"/>
    <col min="7" max="7" width="0.33203125" style="4" customWidth="1"/>
    <col min="8" max="8" width="6.6640625" style="4" customWidth="1"/>
    <col min="9" max="9" width="4.1640625" style="4" customWidth="1"/>
    <col min="10" max="10" width="5.1640625" style="4" customWidth="1"/>
    <col min="11" max="11" width="1.1640625" style="4" customWidth="1"/>
    <col min="12" max="12" width="2.33203125" style="4" customWidth="1"/>
    <col min="13" max="13" width="6.83203125" style="4" customWidth="1"/>
    <col min="14" max="14" width="3.6640625" style="4" customWidth="1"/>
    <col min="15" max="15" width="1.83203125" style="4" customWidth="1"/>
    <col min="16" max="16" width="0.5" style="4" customWidth="1"/>
    <col min="17" max="17" width="0.6640625" style="4" customWidth="1"/>
    <col min="18" max="18" width="7.6640625" style="4" customWidth="1"/>
    <col min="19" max="19" width="3.83203125" style="4" customWidth="1"/>
    <col min="20" max="21" width="4.1640625" style="4" customWidth="1"/>
    <col min="22" max="22" width="0.6640625" style="4" customWidth="1"/>
    <col min="23" max="23" width="5.6640625" style="4" customWidth="1"/>
    <col min="24" max="24" width="3" style="4" customWidth="1"/>
    <col min="25" max="25" width="11.6640625" style="4" customWidth="1"/>
    <col min="26" max="26" width="0.1640625" style="4" customWidth="1"/>
  </cols>
  <sheetData>
    <row r="1" spans="1:26" s="5" customFormat="1" ht="12.95" customHeight="1" x14ac:dyDescent="0.2"/>
    <row r="2" spans="1:26" s="5" customFormat="1" ht="12.95" customHeight="1" x14ac:dyDescent="0.2">
      <c r="C2" s="6"/>
      <c r="D2" s="6"/>
      <c r="E2" s="241" t="s">
        <v>1</v>
      </c>
      <c r="F2" s="241"/>
      <c r="G2" s="241"/>
      <c r="H2" s="241"/>
      <c r="I2" s="241"/>
      <c r="J2" s="242" t="s">
        <v>2</v>
      </c>
      <c r="K2" s="242"/>
      <c r="L2" s="242"/>
      <c r="M2" s="242"/>
      <c r="N2" s="242"/>
      <c r="O2" s="242"/>
      <c r="P2" s="242"/>
      <c r="Q2" s="242"/>
      <c r="R2" s="242"/>
      <c r="S2" s="242"/>
      <c r="T2" s="242"/>
      <c r="U2" s="242"/>
      <c r="V2" s="242"/>
      <c r="W2" s="242"/>
      <c r="X2" s="242"/>
      <c r="Y2" s="242"/>
      <c r="Z2" s="242"/>
    </row>
    <row r="3" spans="1:26" s="5" customFormat="1" ht="12.95" customHeight="1" x14ac:dyDescent="0.2">
      <c r="C3" s="6"/>
      <c r="D3" s="6"/>
      <c r="E3" s="243" t="s">
        <v>3</v>
      </c>
      <c r="F3" s="243"/>
      <c r="G3" s="243"/>
      <c r="H3" s="243"/>
      <c r="I3" s="243"/>
      <c r="J3" s="242" t="s">
        <v>4</v>
      </c>
      <c r="K3" s="242"/>
      <c r="L3" s="242"/>
      <c r="M3" s="242"/>
      <c r="N3" s="242"/>
      <c r="O3" s="242"/>
      <c r="P3" s="242" t="s">
        <v>5</v>
      </c>
      <c r="Q3" s="242"/>
      <c r="R3" s="242"/>
      <c r="S3" s="242"/>
      <c r="T3" s="242"/>
      <c r="U3" s="242"/>
      <c r="V3" s="242" t="s">
        <v>6</v>
      </c>
      <c r="W3" s="242"/>
      <c r="X3" s="242"/>
      <c r="Y3" s="242"/>
      <c r="Z3" s="242"/>
    </row>
    <row r="4" spans="1:26" s="5" customFormat="1" ht="12.95" customHeight="1" x14ac:dyDescent="0.2">
      <c r="C4" s="8"/>
      <c r="D4" s="8"/>
      <c r="E4" s="242" t="s">
        <v>7</v>
      </c>
      <c r="F4" s="242"/>
      <c r="G4" s="242"/>
      <c r="H4" s="242"/>
      <c r="I4" s="242"/>
      <c r="J4" s="242" t="s">
        <v>8</v>
      </c>
      <c r="K4" s="242"/>
      <c r="L4" s="242"/>
      <c r="M4" s="242"/>
      <c r="N4" s="242"/>
      <c r="O4" s="242"/>
      <c r="P4" s="242" t="s">
        <v>9</v>
      </c>
      <c r="Q4" s="242"/>
      <c r="R4" s="242"/>
      <c r="S4" s="242"/>
      <c r="T4" s="242"/>
      <c r="U4" s="242"/>
      <c r="V4" s="242" t="s">
        <v>10</v>
      </c>
      <c r="W4" s="242"/>
      <c r="X4" s="242"/>
      <c r="Y4" s="242"/>
      <c r="Z4" s="242"/>
    </row>
    <row r="5" spans="1:26" s="1" customFormat="1" ht="12.95" customHeight="1" x14ac:dyDescent="0.2"/>
    <row r="6" spans="1:26" s="1" customFormat="1" ht="12.95" customHeight="1" x14ac:dyDescent="0.2">
      <c r="A6" s="244" t="s">
        <v>11</v>
      </c>
      <c r="B6" s="244"/>
      <c r="C6" s="244"/>
      <c r="D6" s="244"/>
      <c r="E6" s="244"/>
      <c r="F6" s="244"/>
      <c r="G6" s="244"/>
      <c r="H6" s="244"/>
      <c r="I6" s="244"/>
      <c r="J6" s="244"/>
      <c r="K6" s="244"/>
      <c r="L6" s="244"/>
      <c r="M6" s="244"/>
      <c r="N6" s="244"/>
      <c r="O6" s="244"/>
      <c r="P6" s="244"/>
      <c r="Q6" s="244"/>
      <c r="R6" s="244"/>
      <c r="S6" s="244"/>
      <c r="T6" s="244"/>
      <c r="U6" s="244"/>
      <c r="V6" s="244"/>
      <c r="W6" s="244"/>
      <c r="X6" s="244"/>
      <c r="Y6" s="244"/>
    </row>
    <row r="7" spans="1:26" s="1" customFormat="1" ht="12.95" customHeight="1" x14ac:dyDescent="0.2">
      <c r="A7" s="245" t="s">
        <v>12</v>
      </c>
      <c r="B7" s="245"/>
      <c r="C7" s="245"/>
      <c r="D7" s="245"/>
      <c r="E7" s="245"/>
      <c r="F7" s="245"/>
      <c r="G7" s="245"/>
      <c r="H7" s="245"/>
      <c r="I7" s="245"/>
      <c r="J7" s="245"/>
      <c r="K7" s="245"/>
      <c r="L7" s="245"/>
      <c r="M7" s="245"/>
      <c r="N7" s="245"/>
      <c r="O7" s="245"/>
      <c r="P7" s="245"/>
      <c r="Q7" s="245"/>
      <c r="R7" s="245"/>
      <c r="S7" s="245"/>
      <c r="T7" s="245"/>
      <c r="U7" s="245"/>
      <c r="V7" s="245"/>
      <c r="W7" s="245"/>
      <c r="X7" s="245"/>
      <c r="Y7" s="245"/>
    </row>
    <row r="8" spans="1:26" s="1" customFormat="1" ht="12.95" customHeight="1" x14ac:dyDescent="0.2"/>
    <row r="9" spans="1:26" s="1" customFormat="1" ht="27" customHeight="1" x14ac:dyDescent="0.2">
      <c r="B9" s="246" t="s">
        <v>13</v>
      </c>
      <c r="C9" s="246"/>
      <c r="D9" s="246"/>
      <c r="E9" s="246"/>
      <c r="F9" s="246"/>
      <c r="G9" s="246"/>
      <c r="H9" s="246"/>
      <c r="I9" s="246"/>
      <c r="J9" s="246"/>
      <c r="K9" s="246"/>
      <c r="L9" s="246"/>
      <c r="M9" s="246"/>
      <c r="N9" s="246"/>
      <c r="O9" s="246"/>
      <c r="P9" s="246"/>
      <c r="Q9" s="246"/>
      <c r="R9" s="246"/>
      <c r="S9" s="246"/>
      <c r="T9" s="246"/>
      <c r="U9" s="246"/>
      <c r="V9" s="246"/>
      <c r="W9" s="246"/>
      <c r="X9" s="246"/>
    </row>
    <row r="10" spans="1:26" s="1" customFormat="1" ht="12.95" customHeight="1" x14ac:dyDescent="0.2">
      <c r="A10" s="247" t="s">
        <v>14</v>
      </c>
      <c r="B10" s="247"/>
      <c r="C10" s="247"/>
      <c r="D10" s="247"/>
      <c r="E10" s="247"/>
      <c r="F10" s="247"/>
      <c r="G10" s="247"/>
      <c r="H10" s="247"/>
      <c r="I10" s="247"/>
      <c r="J10" s="247"/>
      <c r="K10" s="247"/>
      <c r="L10" s="247"/>
      <c r="M10" s="247"/>
      <c r="N10" s="247"/>
      <c r="O10" s="247"/>
      <c r="P10" s="247"/>
      <c r="Q10" s="247"/>
      <c r="R10" s="247"/>
      <c r="S10" s="247"/>
      <c r="T10" s="247"/>
      <c r="U10" s="247"/>
      <c r="V10" s="247"/>
      <c r="W10" s="247"/>
      <c r="X10" s="247"/>
      <c r="Y10" s="247"/>
    </row>
    <row r="11" spans="1:26" s="1" customFormat="1" ht="12.95" customHeight="1" x14ac:dyDescent="0.2">
      <c r="B11" s="246" t="s">
        <v>15</v>
      </c>
      <c r="C11" s="246"/>
      <c r="D11" s="246"/>
      <c r="E11" s="246"/>
      <c r="F11" s="246"/>
      <c r="G11" s="246"/>
      <c r="H11" s="246"/>
      <c r="I11" s="246"/>
      <c r="J11" s="246"/>
      <c r="K11" s="246"/>
      <c r="L11" s="246"/>
      <c r="M11" s="246"/>
      <c r="N11" s="246"/>
      <c r="O11" s="246"/>
      <c r="P11" s="246"/>
      <c r="Q11" s="246"/>
      <c r="R11" s="246"/>
      <c r="S11" s="246"/>
      <c r="T11" s="246"/>
      <c r="U11" s="246"/>
      <c r="V11" s="246"/>
      <c r="W11" s="246"/>
      <c r="X11" s="246"/>
    </row>
    <row r="12" spans="1:26" s="9" customFormat="1" ht="12.95" customHeight="1" x14ac:dyDescent="0.2">
      <c r="A12" s="247" t="s">
        <v>16</v>
      </c>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row>
    <row r="13" spans="1:26" s="1" customFormat="1" ht="12.95" customHeight="1" x14ac:dyDescent="0.2"/>
    <row r="14" spans="1:26" s="1" customFormat="1" ht="12.95" customHeight="1" x14ac:dyDescent="0.2">
      <c r="O14" s="248" t="s">
        <v>17</v>
      </c>
      <c r="P14" s="248"/>
      <c r="Q14" s="248"/>
      <c r="R14" s="248"/>
      <c r="S14" s="248"/>
      <c r="T14" s="248"/>
      <c r="U14" s="248"/>
      <c r="V14" s="248"/>
      <c r="W14" s="248"/>
      <c r="X14" s="248"/>
      <c r="Y14" s="248"/>
    </row>
    <row r="15" spans="1:26" s="1" customFormat="1" ht="12.95" customHeight="1" x14ac:dyDescent="0.2">
      <c r="O15" s="249" t="s">
        <v>18</v>
      </c>
      <c r="P15" s="249"/>
      <c r="Q15" s="249"/>
      <c r="R15" s="249"/>
      <c r="S15" s="249"/>
      <c r="T15" s="249"/>
      <c r="U15" s="249"/>
      <c r="V15" s="249"/>
      <c r="W15" s="249"/>
      <c r="X15" s="249"/>
      <c r="Y15" s="249"/>
    </row>
    <row r="16" spans="1:26" s="1" customFormat="1" ht="12.95" customHeight="1" x14ac:dyDescent="0.2">
      <c r="O16" s="249" t="s">
        <v>19</v>
      </c>
      <c r="P16" s="249"/>
      <c r="Q16" s="249"/>
      <c r="R16" s="249"/>
      <c r="S16" s="249"/>
      <c r="T16" s="249"/>
      <c r="U16" s="249"/>
      <c r="V16" s="249"/>
      <c r="W16" s="249"/>
      <c r="X16" s="249"/>
      <c r="Y16" s="249"/>
    </row>
    <row r="17" spans="1:25" s="1" customFormat="1" ht="12.95" customHeight="1" x14ac:dyDescent="0.2"/>
    <row r="18" spans="1:25" s="1" customFormat="1" ht="27" customHeight="1" x14ac:dyDescent="0.2">
      <c r="A18" s="7" t="s">
        <v>20</v>
      </c>
      <c r="B18" s="242" t="s">
        <v>21</v>
      </c>
      <c r="C18" s="242"/>
      <c r="D18" s="242"/>
      <c r="E18" s="242"/>
      <c r="F18" s="242"/>
      <c r="G18" s="242"/>
      <c r="H18" s="242"/>
      <c r="I18" s="242"/>
      <c r="J18" s="242"/>
      <c r="K18" s="242"/>
      <c r="L18" s="242" t="s">
        <v>22</v>
      </c>
      <c r="M18" s="242"/>
      <c r="N18" s="242"/>
      <c r="O18" s="242" t="s">
        <v>23</v>
      </c>
      <c r="P18" s="242"/>
      <c r="Q18" s="242"/>
      <c r="R18" s="242"/>
      <c r="S18" s="242"/>
      <c r="T18" s="242" t="s">
        <v>24</v>
      </c>
      <c r="U18" s="242"/>
      <c r="V18" s="242"/>
      <c r="W18" s="242"/>
      <c r="X18" s="242" t="s">
        <v>25</v>
      </c>
      <c r="Y18" s="242"/>
    </row>
    <row r="19" spans="1:25" s="10" customFormat="1" ht="12.95" customHeight="1" x14ac:dyDescent="0.2">
      <c r="A19" s="11" t="s">
        <v>26</v>
      </c>
      <c r="B19" s="250" t="s">
        <v>27</v>
      </c>
      <c r="C19" s="250"/>
      <c r="D19" s="250"/>
      <c r="E19" s="250"/>
      <c r="F19" s="250"/>
      <c r="G19" s="250"/>
      <c r="H19" s="250"/>
      <c r="I19" s="250"/>
      <c r="J19" s="250"/>
      <c r="K19" s="250"/>
      <c r="L19" s="250" t="s">
        <v>28</v>
      </c>
      <c r="M19" s="250"/>
      <c r="N19" s="250"/>
      <c r="O19" s="250" t="s">
        <v>29</v>
      </c>
      <c r="P19" s="250"/>
      <c r="Q19" s="250"/>
      <c r="R19" s="250"/>
      <c r="S19" s="250"/>
      <c r="T19" s="250" t="s">
        <v>30</v>
      </c>
      <c r="U19" s="250"/>
      <c r="V19" s="250"/>
      <c r="W19" s="250"/>
      <c r="X19" s="250" t="s">
        <v>31</v>
      </c>
      <c r="Y19" s="250"/>
    </row>
    <row r="20" spans="1:25" s="12" customFormat="1" ht="12.95" customHeight="1" x14ac:dyDescent="0.2">
      <c r="A20" s="242" t="s">
        <v>32</v>
      </c>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row>
    <row r="21" spans="1:25" s="1" customFormat="1" ht="12.95" customHeight="1" x14ac:dyDescent="0.2">
      <c r="A21" s="7" t="s">
        <v>26</v>
      </c>
      <c r="B21" s="251" t="s">
        <v>33</v>
      </c>
      <c r="C21" s="251"/>
      <c r="D21" s="251"/>
      <c r="E21" s="251"/>
      <c r="F21" s="251"/>
      <c r="G21" s="251"/>
      <c r="H21" s="251"/>
      <c r="I21" s="251"/>
      <c r="J21" s="251"/>
      <c r="K21" s="251"/>
      <c r="L21" s="242" t="s">
        <v>30</v>
      </c>
      <c r="M21" s="242"/>
      <c r="N21" s="242"/>
      <c r="O21" s="252">
        <v>19997041.989999998</v>
      </c>
      <c r="P21" s="252"/>
      <c r="Q21" s="252"/>
      <c r="R21" s="252"/>
      <c r="S21" s="252"/>
      <c r="T21" s="253">
        <v>10962585.720000001</v>
      </c>
      <c r="U21" s="253"/>
      <c r="V21" s="253"/>
      <c r="W21" s="253"/>
      <c r="X21" s="253">
        <v>8854444.5</v>
      </c>
      <c r="Y21" s="253"/>
    </row>
    <row r="22" spans="1:25" s="1" customFormat="1" ht="41.1" customHeight="1" x14ac:dyDescent="0.2">
      <c r="A22" s="7" t="s">
        <v>27</v>
      </c>
      <c r="B22" s="251" t="s">
        <v>34</v>
      </c>
      <c r="C22" s="251"/>
      <c r="D22" s="251"/>
      <c r="E22" s="251"/>
      <c r="F22" s="251"/>
      <c r="G22" s="251"/>
      <c r="H22" s="251"/>
      <c r="I22" s="251"/>
      <c r="J22" s="251"/>
      <c r="K22" s="251"/>
      <c r="L22" s="15"/>
      <c r="M22" s="16"/>
      <c r="N22" s="17"/>
      <c r="O22" s="254">
        <v>0</v>
      </c>
      <c r="P22" s="254"/>
      <c r="Q22" s="254"/>
      <c r="R22" s="254"/>
      <c r="S22" s="254"/>
      <c r="T22" s="253">
        <v>108619355.81999999</v>
      </c>
      <c r="U22" s="253"/>
      <c r="V22" s="253"/>
      <c r="W22" s="253"/>
      <c r="X22" s="253">
        <v>115316221.3</v>
      </c>
      <c r="Y22" s="253"/>
    </row>
    <row r="23" spans="1:25" s="1" customFormat="1" ht="12.95" customHeight="1" x14ac:dyDescent="0.2">
      <c r="A23" s="7" t="s">
        <v>28</v>
      </c>
      <c r="B23" s="255" t="s">
        <v>35</v>
      </c>
      <c r="C23" s="255"/>
      <c r="D23" s="255"/>
      <c r="E23" s="255"/>
      <c r="F23" s="255"/>
      <c r="G23" s="255"/>
      <c r="H23" s="255"/>
      <c r="I23" s="255"/>
      <c r="J23" s="255"/>
      <c r="K23" s="255"/>
      <c r="L23" s="242" t="s">
        <v>36</v>
      </c>
      <c r="M23" s="242"/>
      <c r="N23" s="242"/>
      <c r="O23" s="254">
        <v>0</v>
      </c>
      <c r="P23" s="254"/>
      <c r="Q23" s="254"/>
      <c r="R23" s="254"/>
      <c r="S23" s="254"/>
      <c r="T23" s="253">
        <v>108619355.81999999</v>
      </c>
      <c r="U23" s="253"/>
      <c r="V23" s="253"/>
      <c r="W23" s="253"/>
      <c r="X23" s="253">
        <v>115316221.3</v>
      </c>
      <c r="Y23" s="253"/>
    </row>
    <row r="24" spans="1:25" s="1" customFormat="1" ht="27" customHeight="1" x14ac:dyDescent="0.2">
      <c r="A24" s="7" t="s">
        <v>29</v>
      </c>
      <c r="B24" s="251" t="s">
        <v>37</v>
      </c>
      <c r="C24" s="251"/>
      <c r="D24" s="251"/>
      <c r="E24" s="251"/>
      <c r="F24" s="251"/>
      <c r="G24" s="251"/>
      <c r="H24" s="251"/>
      <c r="I24" s="251"/>
      <c r="J24" s="251"/>
      <c r="K24" s="251"/>
      <c r="L24" s="15"/>
      <c r="M24" s="16"/>
      <c r="N24" s="17"/>
      <c r="O24" s="252">
        <v>147816424.47999999</v>
      </c>
      <c r="P24" s="252"/>
      <c r="Q24" s="252"/>
      <c r="R24" s="252"/>
      <c r="S24" s="252"/>
      <c r="T24" s="253">
        <v>449455551.58999997</v>
      </c>
      <c r="U24" s="253"/>
      <c r="V24" s="253"/>
      <c r="W24" s="253"/>
      <c r="X24" s="253">
        <v>57304965.649999999</v>
      </c>
      <c r="Y24" s="253"/>
    </row>
    <row r="25" spans="1:25" s="1" customFormat="1" ht="27" customHeight="1" x14ac:dyDescent="0.2">
      <c r="A25" s="7" t="s">
        <v>30</v>
      </c>
      <c r="B25" s="255" t="s">
        <v>38</v>
      </c>
      <c r="C25" s="255"/>
      <c r="D25" s="255"/>
      <c r="E25" s="255"/>
      <c r="F25" s="255"/>
      <c r="G25" s="255"/>
      <c r="H25" s="255"/>
      <c r="I25" s="255"/>
      <c r="J25" s="255"/>
      <c r="K25" s="255"/>
      <c r="L25" s="242" t="s">
        <v>39</v>
      </c>
      <c r="M25" s="242"/>
      <c r="N25" s="242"/>
      <c r="O25" s="252">
        <v>129022076.51000001</v>
      </c>
      <c r="P25" s="252"/>
      <c r="Q25" s="252"/>
      <c r="R25" s="252"/>
      <c r="S25" s="252"/>
      <c r="T25" s="253">
        <v>50204322.299999997</v>
      </c>
      <c r="U25" s="253"/>
      <c r="V25" s="253"/>
      <c r="W25" s="253"/>
      <c r="X25" s="256">
        <v>3000</v>
      </c>
      <c r="Y25" s="256"/>
    </row>
    <row r="26" spans="1:25" s="1" customFormat="1" ht="27" customHeight="1" x14ac:dyDescent="0.2">
      <c r="A26" s="7" t="s">
        <v>31</v>
      </c>
      <c r="B26" s="255" t="s">
        <v>40</v>
      </c>
      <c r="C26" s="255"/>
      <c r="D26" s="255"/>
      <c r="E26" s="255"/>
      <c r="F26" s="255"/>
      <c r="G26" s="255"/>
      <c r="H26" s="255"/>
      <c r="I26" s="255"/>
      <c r="J26" s="255"/>
      <c r="K26" s="255"/>
      <c r="L26" s="242" t="s">
        <v>41</v>
      </c>
      <c r="M26" s="242"/>
      <c r="N26" s="242"/>
      <c r="O26" s="252">
        <v>3766427.8</v>
      </c>
      <c r="P26" s="252"/>
      <c r="Q26" s="252"/>
      <c r="R26" s="252"/>
      <c r="S26" s="252"/>
      <c r="T26" s="253">
        <v>3487130.15</v>
      </c>
      <c r="U26" s="253"/>
      <c r="V26" s="253"/>
      <c r="W26" s="253"/>
      <c r="X26" s="257">
        <v>0</v>
      </c>
      <c r="Y26" s="257"/>
    </row>
    <row r="27" spans="1:25" s="1" customFormat="1" ht="12.95" customHeight="1" x14ac:dyDescent="0.2">
      <c r="A27" s="7" t="s">
        <v>42</v>
      </c>
      <c r="B27" s="255" t="s">
        <v>43</v>
      </c>
      <c r="C27" s="255"/>
      <c r="D27" s="255"/>
      <c r="E27" s="255"/>
      <c r="F27" s="255"/>
      <c r="G27" s="255"/>
      <c r="H27" s="255"/>
      <c r="I27" s="255"/>
      <c r="J27" s="255"/>
      <c r="K27" s="255"/>
      <c r="L27" s="242" t="s">
        <v>44</v>
      </c>
      <c r="M27" s="242"/>
      <c r="N27" s="242"/>
      <c r="O27" s="252">
        <v>15027920.17</v>
      </c>
      <c r="P27" s="252"/>
      <c r="Q27" s="252"/>
      <c r="R27" s="252"/>
      <c r="S27" s="252"/>
      <c r="T27" s="253">
        <v>395764099.13999999</v>
      </c>
      <c r="U27" s="253"/>
      <c r="V27" s="253"/>
      <c r="W27" s="253"/>
      <c r="X27" s="253">
        <v>57301965.649999999</v>
      </c>
      <c r="Y27" s="253"/>
    </row>
    <row r="28" spans="1:25" s="1" customFormat="1" ht="27" customHeight="1" x14ac:dyDescent="0.2">
      <c r="A28" s="7" t="s">
        <v>36</v>
      </c>
      <c r="B28" s="251" t="s">
        <v>45</v>
      </c>
      <c r="C28" s="251"/>
      <c r="D28" s="251"/>
      <c r="E28" s="251"/>
      <c r="F28" s="251"/>
      <c r="G28" s="251"/>
      <c r="H28" s="251"/>
      <c r="I28" s="251"/>
      <c r="J28" s="251"/>
      <c r="K28" s="251"/>
      <c r="L28" s="242" t="s">
        <v>46</v>
      </c>
      <c r="M28" s="242"/>
      <c r="N28" s="242"/>
      <c r="O28" s="258">
        <v>545125.68000000005</v>
      </c>
      <c r="P28" s="258"/>
      <c r="Q28" s="258"/>
      <c r="R28" s="258"/>
      <c r="S28" s="258"/>
      <c r="T28" s="256">
        <v>648035.51</v>
      </c>
      <c r="U28" s="256"/>
      <c r="V28" s="256"/>
      <c r="W28" s="256"/>
      <c r="X28" s="253">
        <v>1084286.23</v>
      </c>
      <c r="Y28" s="253"/>
    </row>
    <row r="29" spans="1:25" s="1" customFormat="1" ht="27" customHeight="1" x14ac:dyDescent="0.2">
      <c r="A29" s="7" t="s">
        <v>47</v>
      </c>
      <c r="B29" s="251" t="s">
        <v>48</v>
      </c>
      <c r="C29" s="251"/>
      <c r="D29" s="251"/>
      <c r="E29" s="251"/>
      <c r="F29" s="251"/>
      <c r="G29" s="251"/>
      <c r="H29" s="251"/>
      <c r="I29" s="251"/>
      <c r="J29" s="251"/>
      <c r="K29" s="251"/>
      <c r="L29" s="242" t="s">
        <v>49</v>
      </c>
      <c r="M29" s="242"/>
      <c r="N29" s="242"/>
      <c r="O29" s="252">
        <v>8394991.9399999995</v>
      </c>
      <c r="P29" s="252"/>
      <c r="Q29" s="252"/>
      <c r="R29" s="252"/>
      <c r="S29" s="252"/>
      <c r="T29" s="253">
        <v>5053224.9400000004</v>
      </c>
      <c r="U29" s="253"/>
      <c r="V29" s="253"/>
      <c r="W29" s="253"/>
      <c r="X29" s="256">
        <v>345439.14</v>
      </c>
      <c r="Y29" s="256"/>
    </row>
    <row r="30" spans="1:25" s="1" customFormat="1" ht="12.95" customHeight="1" x14ac:dyDescent="0.2">
      <c r="A30" s="7" t="s">
        <v>39</v>
      </c>
      <c r="B30" s="251" t="s">
        <v>50</v>
      </c>
      <c r="C30" s="251"/>
      <c r="D30" s="251"/>
      <c r="E30" s="251"/>
      <c r="F30" s="251"/>
      <c r="G30" s="251"/>
      <c r="H30" s="251"/>
      <c r="I30" s="251"/>
      <c r="J30" s="251"/>
      <c r="K30" s="251"/>
      <c r="L30" s="242" t="s">
        <v>51</v>
      </c>
      <c r="M30" s="242"/>
      <c r="N30" s="242"/>
      <c r="O30" s="258">
        <v>22986.71</v>
      </c>
      <c r="P30" s="258"/>
      <c r="Q30" s="258"/>
      <c r="R30" s="258"/>
      <c r="S30" s="258"/>
      <c r="T30" s="256">
        <v>22986.71</v>
      </c>
      <c r="U30" s="256"/>
      <c r="V30" s="256"/>
      <c r="W30" s="256"/>
      <c r="X30" s="253">
        <v>6065356.71</v>
      </c>
      <c r="Y30" s="253"/>
    </row>
    <row r="31" spans="1:25" s="1" customFormat="1" ht="12.95" customHeight="1" x14ac:dyDescent="0.2">
      <c r="A31" s="7" t="s">
        <v>41</v>
      </c>
      <c r="B31" s="251" t="s">
        <v>52</v>
      </c>
      <c r="C31" s="251"/>
      <c r="D31" s="251"/>
      <c r="E31" s="251"/>
      <c r="F31" s="251"/>
      <c r="G31" s="251"/>
      <c r="H31" s="251"/>
      <c r="I31" s="251"/>
      <c r="J31" s="251"/>
      <c r="K31" s="251"/>
      <c r="L31" s="242" t="s">
        <v>51</v>
      </c>
      <c r="M31" s="242"/>
      <c r="N31" s="242"/>
      <c r="O31" s="252">
        <v>38499311.710000001</v>
      </c>
      <c r="P31" s="252"/>
      <c r="Q31" s="252"/>
      <c r="R31" s="252"/>
      <c r="S31" s="252"/>
      <c r="T31" s="253">
        <v>8885926.2400000002</v>
      </c>
      <c r="U31" s="253"/>
      <c r="V31" s="253"/>
      <c r="W31" s="253"/>
      <c r="X31" s="253">
        <v>6252985.25</v>
      </c>
      <c r="Y31" s="253"/>
    </row>
    <row r="32" spans="1:25" s="1" customFormat="1" ht="12.95" customHeight="1" x14ac:dyDescent="0.2">
      <c r="A32" s="7" t="s">
        <v>44</v>
      </c>
      <c r="B32" s="251" t="s">
        <v>53</v>
      </c>
      <c r="C32" s="251"/>
      <c r="D32" s="251"/>
      <c r="E32" s="251"/>
      <c r="F32" s="251"/>
      <c r="G32" s="251"/>
      <c r="H32" s="251"/>
      <c r="I32" s="251"/>
      <c r="J32" s="251"/>
      <c r="K32" s="251"/>
      <c r="L32" s="242" t="s">
        <v>54</v>
      </c>
      <c r="M32" s="242"/>
      <c r="N32" s="242"/>
      <c r="O32" s="252">
        <v>22730011.960000001</v>
      </c>
      <c r="P32" s="252"/>
      <c r="Q32" s="252"/>
      <c r="R32" s="252"/>
      <c r="S32" s="252"/>
      <c r="T32" s="253">
        <v>6354612.5899999999</v>
      </c>
      <c r="U32" s="253"/>
      <c r="V32" s="253"/>
      <c r="W32" s="253"/>
      <c r="X32" s="253">
        <v>7522676.75</v>
      </c>
      <c r="Y32" s="253"/>
    </row>
    <row r="33" spans="1:26" s="1" customFormat="1" ht="12.95" customHeight="1" x14ac:dyDescent="0.2">
      <c r="A33" s="7" t="s">
        <v>55</v>
      </c>
      <c r="B33" s="251" t="s">
        <v>56</v>
      </c>
      <c r="C33" s="251"/>
      <c r="D33" s="251"/>
      <c r="E33" s="251"/>
      <c r="F33" s="251"/>
      <c r="G33" s="251"/>
      <c r="H33" s="251"/>
      <c r="I33" s="251"/>
      <c r="J33" s="251"/>
      <c r="K33" s="251"/>
      <c r="L33" s="15"/>
      <c r="M33" s="16"/>
      <c r="N33" s="17"/>
      <c r="O33" s="252">
        <v>238005894.47</v>
      </c>
      <c r="P33" s="252"/>
      <c r="Q33" s="252"/>
      <c r="R33" s="252"/>
      <c r="S33" s="252"/>
      <c r="T33" s="253">
        <v>590002279.12</v>
      </c>
      <c r="U33" s="253"/>
      <c r="V33" s="253"/>
      <c r="W33" s="253"/>
      <c r="X33" s="253">
        <v>202746375.53</v>
      </c>
      <c r="Y33" s="253"/>
    </row>
    <row r="34" spans="1:26" s="12" customFormat="1" ht="12.95" customHeight="1" x14ac:dyDescent="0.2">
      <c r="A34" s="242" t="s">
        <v>57</v>
      </c>
      <c r="B34" s="242"/>
      <c r="C34" s="242"/>
      <c r="D34" s="242"/>
      <c r="E34" s="242"/>
      <c r="F34" s="242"/>
      <c r="G34" s="242"/>
      <c r="H34" s="242"/>
      <c r="I34" s="242"/>
      <c r="J34" s="242"/>
      <c r="K34" s="242"/>
      <c r="L34" s="242"/>
      <c r="M34" s="242"/>
      <c r="N34" s="242"/>
      <c r="O34" s="242"/>
      <c r="P34" s="242"/>
      <c r="Q34" s="242"/>
      <c r="R34" s="242"/>
      <c r="S34" s="242"/>
      <c r="T34" s="242"/>
      <c r="U34" s="242"/>
      <c r="V34" s="242"/>
      <c r="W34" s="242"/>
      <c r="X34" s="242"/>
      <c r="Y34" s="242"/>
    </row>
    <row r="35" spans="1:26" s="1" customFormat="1" ht="27" customHeight="1" x14ac:dyDescent="0.2">
      <c r="A35" s="7" t="s">
        <v>58</v>
      </c>
      <c r="B35" s="251" t="s">
        <v>59</v>
      </c>
      <c r="C35" s="251"/>
      <c r="D35" s="251"/>
      <c r="E35" s="251"/>
      <c r="F35" s="251"/>
      <c r="G35" s="251"/>
      <c r="H35" s="251"/>
      <c r="I35" s="251"/>
      <c r="J35" s="251"/>
      <c r="K35" s="251"/>
      <c r="L35" s="22"/>
      <c r="M35" s="23"/>
      <c r="N35" s="24"/>
      <c r="O35" s="252">
        <v>7904491.21</v>
      </c>
      <c r="P35" s="252"/>
      <c r="Q35" s="252"/>
      <c r="R35" s="252"/>
      <c r="S35" s="252"/>
      <c r="T35" s="253">
        <v>4578950.72</v>
      </c>
      <c r="U35" s="253"/>
      <c r="V35" s="253"/>
      <c r="W35" s="253"/>
      <c r="X35" s="256">
        <v>233210.04</v>
      </c>
      <c r="Y35" s="256"/>
    </row>
    <row r="36" spans="1:26" s="1" customFormat="1" ht="27" customHeight="1" x14ac:dyDescent="0.2">
      <c r="A36" s="7" t="s">
        <v>60</v>
      </c>
      <c r="B36" s="255" t="s">
        <v>61</v>
      </c>
      <c r="C36" s="255"/>
      <c r="D36" s="255"/>
      <c r="E36" s="255"/>
      <c r="F36" s="255"/>
      <c r="G36" s="255"/>
      <c r="H36" s="255"/>
      <c r="I36" s="255"/>
      <c r="J36" s="255"/>
      <c r="K36" s="255"/>
      <c r="L36" s="242" t="s">
        <v>62</v>
      </c>
      <c r="M36" s="242"/>
      <c r="N36" s="242"/>
      <c r="O36" s="252">
        <v>7521424.3099999996</v>
      </c>
      <c r="P36" s="252"/>
      <c r="Q36" s="252"/>
      <c r="R36" s="252"/>
      <c r="S36" s="252"/>
      <c r="T36" s="253">
        <v>4172802.34</v>
      </c>
      <c r="U36" s="253"/>
      <c r="V36" s="253"/>
      <c r="W36" s="253"/>
      <c r="X36" s="257">
        <v>0</v>
      </c>
      <c r="Y36" s="257"/>
    </row>
    <row r="37" spans="1:26" s="1" customFormat="1" ht="12.95" customHeight="1" x14ac:dyDescent="0.2">
      <c r="A37" s="7" t="s">
        <v>63</v>
      </c>
      <c r="B37" s="255" t="s">
        <v>64</v>
      </c>
      <c r="C37" s="255"/>
      <c r="D37" s="255"/>
      <c r="E37" s="255"/>
      <c r="F37" s="255"/>
      <c r="G37" s="255"/>
      <c r="H37" s="255"/>
      <c r="I37" s="255"/>
      <c r="J37" s="255"/>
      <c r="K37" s="255"/>
      <c r="L37" s="242" t="s">
        <v>65</v>
      </c>
      <c r="M37" s="242"/>
      <c r="N37" s="242"/>
      <c r="O37" s="258">
        <v>383066.9</v>
      </c>
      <c r="P37" s="258"/>
      <c r="Q37" s="258"/>
      <c r="R37" s="258"/>
      <c r="S37" s="258"/>
      <c r="T37" s="256">
        <v>406148.38</v>
      </c>
      <c r="U37" s="256"/>
      <c r="V37" s="256"/>
      <c r="W37" s="256"/>
      <c r="X37" s="256">
        <v>233210.04</v>
      </c>
      <c r="Y37" s="256"/>
    </row>
    <row r="38" spans="1:26" s="1" customFormat="1" ht="12.95" customHeight="1" x14ac:dyDescent="0.2">
      <c r="A38" s="7" t="s">
        <v>66</v>
      </c>
      <c r="B38" s="251" t="s">
        <v>67</v>
      </c>
      <c r="C38" s="251"/>
      <c r="D38" s="251"/>
      <c r="E38" s="251"/>
      <c r="F38" s="251"/>
      <c r="G38" s="251"/>
      <c r="H38" s="251"/>
      <c r="I38" s="251"/>
      <c r="J38" s="251"/>
      <c r="K38" s="251"/>
      <c r="L38" s="242" t="s">
        <v>51</v>
      </c>
      <c r="M38" s="242"/>
      <c r="N38" s="242"/>
      <c r="O38" s="252">
        <v>5249187</v>
      </c>
      <c r="P38" s="252"/>
      <c r="Q38" s="252"/>
      <c r="R38" s="252"/>
      <c r="S38" s="252"/>
      <c r="T38" s="253">
        <v>2367552.35</v>
      </c>
      <c r="U38" s="253"/>
      <c r="V38" s="253"/>
      <c r="W38" s="253"/>
      <c r="X38" s="256">
        <v>556488.18000000005</v>
      </c>
      <c r="Y38" s="256"/>
    </row>
    <row r="39" spans="1:26" s="1" customFormat="1" ht="12.95" customHeight="1" x14ac:dyDescent="0.2">
      <c r="A39" s="7" t="s">
        <v>46</v>
      </c>
      <c r="B39" s="251" t="s">
        <v>68</v>
      </c>
      <c r="C39" s="251"/>
      <c r="D39" s="251"/>
      <c r="E39" s="251"/>
      <c r="F39" s="251"/>
      <c r="G39" s="251"/>
      <c r="H39" s="251"/>
      <c r="I39" s="251"/>
      <c r="J39" s="251"/>
      <c r="K39" s="251"/>
      <c r="L39" s="242" t="s">
        <v>69</v>
      </c>
      <c r="M39" s="242"/>
      <c r="N39" s="242"/>
      <c r="O39" s="252">
        <v>16990797.920000002</v>
      </c>
      <c r="P39" s="252"/>
      <c r="Q39" s="252"/>
      <c r="R39" s="252"/>
      <c r="S39" s="252"/>
      <c r="T39" s="253">
        <v>77025886.150000006</v>
      </c>
      <c r="U39" s="253"/>
      <c r="V39" s="253"/>
      <c r="W39" s="253"/>
      <c r="X39" s="253">
        <v>26174463.600000001</v>
      </c>
      <c r="Y39" s="253"/>
    </row>
    <row r="40" spans="1:26" s="1" customFormat="1" ht="12.95" customHeight="1" x14ac:dyDescent="0.2">
      <c r="A40" s="7" t="s">
        <v>49</v>
      </c>
      <c r="B40" s="251" t="s">
        <v>70</v>
      </c>
      <c r="C40" s="251"/>
      <c r="D40" s="251"/>
      <c r="E40" s="251"/>
      <c r="F40" s="251"/>
      <c r="G40" s="251"/>
      <c r="H40" s="251"/>
      <c r="I40" s="251"/>
      <c r="J40" s="251"/>
      <c r="K40" s="251"/>
      <c r="L40" s="22"/>
      <c r="M40" s="23"/>
      <c r="N40" s="24"/>
      <c r="O40" s="252">
        <v>30144476.129999999</v>
      </c>
      <c r="P40" s="252"/>
      <c r="Q40" s="252"/>
      <c r="R40" s="252"/>
      <c r="S40" s="252"/>
      <c r="T40" s="253">
        <v>83972389.219999999</v>
      </c>
      <c r="U40" s="253"/>
      <c r="V40" s="253"/>
      <c r="W40" s="253"/>
      <c r="X40" s="253">
        <v>26964161.82</v>
      </c>
      <c r="Y40" s="253"/>
    </row>
    <row r="41" spans="1:26" s="1" customFormat="1" ht="12.95" customHeight="1" x14ac:dyDescent="0.2">
      <c r="A41" s="242" t="s">
        <v>71</v>
      </c>
      <c r="B41" s="242"/>
      <c r="C41" s="242"/>
      <c r="D41" s="242"/>
      <c r="E41" s="242"/>
      <c r="F41" s="242"/>
      <c r="G41" s="242"/>
      <c r="H41" s="242"/>
      <c r="I41" s="242"/>
      <c r="J41" s="242"/>
      <c r="K41" s="242"/>
      <c r="L41" s="242"/>
      <c r="M41" s="242"/>
      <c r="N41" s="242"/>
      <c r="O41" s="242"/>
      <c r="P41" s="242"/>
      <c r="Q41" s="242"/>
      <c r="R41" s="242"/>
      <c r="S41" s="242"/>
      <c r="T41" s="242"/>
      <c r="U41" s="242"/>
      <c r="V41" s="242"/>
      <c r="W41" s="242"/>
      <c r="X41" s="242"/>
      <c r="Y41" s="242"/>
    </row>
    <row r="42" spans="1:26" s="1" customFormat="1" ht="12.95" customHeight="1" x14ac:dyDescent="0.2">
      <c r="A42" s="7" t="s">
        <v>54</v>
      </c>
      <c r="B42" s="251" t="s">
        <v>72</v>
      </c>
      <c r="C42" s="251"/>
      <c r="D42" s="251"/>
      <c r="E42" s="251"/>
      <c r="F42" s="251"/>
      <c r="G42" s="251"/>
      <c r="H42" s="251"/>
      <c r="I42" s="251"/>
      <c r="J42" s="251"/>
      <c r="K42" s="251"/>
      <c r="L42" s="242" t="s">
        <v>73</v>
      </c>
      <c r="M42" s="242"/>
      <c r="N42" s="242"/>
      <c r="O42" s="259">
        <v>106000000</v>
      </c>
      <c r="P42" s="259"/>
      <c r="Q42" s="259"/>
      <c r="R42" s="259"/>
      <c r="S42" s="259"/>
      <c r="T42" s="260">
        <v>106000000</v>
      </c>
      <c r="U42" s="260"/>
      <c r="V42" s="260"/>
      <c r="W42" s="260"/>
      <c r="X42" s="260">
        <v>106000000</v>
      </c>
      <c r="Y42" s="260"/>
    </row>
    <row r="43" spans="1:26" s="1" customFormat="1" ht="12.95" customHeight="1" x14ac:dyDescent="0.2">
      <c r="A43" s="7" t="s">
        <v>74</v>
      </c>
      <c r="B43" s="251" t="s">
        <v>75</v>
      </c>
      <c r="C43" s="251"/>
      <c r="D43" s="251"/>
      <c r="E43" s="251"/>
      <c r="F43" s="251"/>
      <c r="G43" s="251"/>
      <c r="H43" s="251"/>
      <c r="I43" s="251"/>
      <c r="J43" s="251"/>
      <c r="K43" s="251"/>
      <c r="L43" s="22"/>
      <c r="M43" s="23"/>
      <c r="N43" s="24"/>
      <c r="O43" s="261">
        <v>0.39</v>
      </c>
      <c r="P43" s="261"/>
      <c r="Q43" s="261"/>
      <c r="R43" s="261"/>
      <c r="S43" s="261"/>
      <c r="T43" s="262">
        <v>-4553206.8099999996</v>
      </c>
      <c r="U43" s="262"/>
      <c r="V43" s="262"/>
      <c r="W43" s="262"/>
      <c r="X43" s="260">
        <v>1940001.29</v>
      </c>
      <c r="Y43" s="260"/>
    </row>
    <row r="44" spans="1:26" s="1" customFormat="1" ht="27" customHeight="1" x14ac:dyDescent="0.2">
      <c r="A44" s="7" t="s">
        <v>76</v>
      </c>
      <c r="B44" s="251" t="s">
        <v>77</v>
      </c>
      <c r="C44" s="251"/>
      <c r="D44" s="251"/>
      <c r="E44" s="251"/>
      <c r="F44" s="251"/>
      <c r="G44" s="251"/>
      <c r="H44" s="251"/>
      <c r="I44" s="251"/>
      <c r="J44" s="251"/>
      <c r="K44" s="251"/>
      <c r="L44" s="22"/>
      <c r="M44" s="23"/>
      <c r="N44" s="24"/>
      <c r="O44" s="259">
        <v>101861417.95</v>
      </c>
      <c r="P44" s="259"/>
      <c r="Q44" s="259"/>
      <c r="R44" s="259"/>
      <c r="S44" s="259"/>
      <c r="T44" s="260">
        <v>404583096.70999998</v>
      </c>
      <c r="U44" s="260"/>
      <c r="V44" s="260"/>
      <c r="W44" s="260"/>
      <c r="X44" s="260">
        <v>67842212.420000002</v>
      </c>
      <c r="Y44" s="260"/>
    </row>
    <row r="45" spans="1:26" s="1" customFormat="1" ht="12.95" customHeight="1" x14ac:dyDescent="0.2">
      <c r="A45" s="7" t="s">
        <v>78</v>
      </c>
      <c r="B45" s="251" t="s">
        <v>79</v>
      </c>
      <c r="C45" s="251"/>
      <c r="D45" s="251"/>
      <c r="E45" s="251"/>
      <c r="F45" s="251"/>
      <c r="G45" s="251"/>
      <c r="H45" s="251"/>
      <c r="I45" s="251"/>
      <c r="J45" s="251"/>
      <c r="K45" s="251"/>
      <c r="L45" s="22"/>
      <c r="M45" s="23"/>
      <c r="N45" s="24"/>
      <c r="O45" s="259">
        <v>207861418.34</v>
      </c>
      <c r="P45" s="259"/>
      <c r="Q45" s="259"/>
      <c r="R45" s="259"/>
      <c r="S45" s="259"/>
      <c r="T45" s="260">
        <v>506029889.89999998</v>
      </c>
      <c r="U45" s="260"/>
      <c r="V45" s="260"/>
      <c r="W45" s="260"/>
      <c r="X45" s="260">
        <v>175782213.71000001</v>
      </c>
      <c r="Y45" s="260"/>
    </row>
    <row r="46" spans="1:26" s="1" customFormat="1" ht="12.95" customHeight="1" x14ac:dyDescent="0.2">
      <c r="A46" s="7" t="s">
        <v>62</v>
      </c>
      <c r="B46" s="251" t="s">
        <v>80</v>
      </c>
      <c r="C46" s="251"/>
      <c r="D46" s="251"/>
      <c r="E46" s="251"/>
      <c r="F46" s="251"/>
      <c r="G46" s="251"/>
      <c r="H46" s="251"/>
      <c r="I46" s="251"/>
      <c r="J46" s="251"/>
      <c r="K46" s="251"/>
      <c r="L46" s="22"/>
      <c r="M46" s="23"/>
      <c r="N46" s="24"/>
      <c r="O46" s="259">
        <v>238005894.47</v>
      </c>
      <c r="P46" s="259"/>
      <c r="Q46" s="259"/>
      <c r="R46" s="259"/>
      <c r="S46" s="259"/>
      <c r="T46" s="260">
        <v>590002279.12</v>
      </c>
      <c r="U46" s="260"/>
      <c r="V46" s="260"/>
      <c r="W46" s="260"/>
      <c r="X46" s="260">
        <v>202746375.53</v>
      </c>
      <c r="Y46" s="260"/>
    </row>
    <row r="47" spans="1:26" s="1" customFormat="1" ht="12.95" customHeight="1" x14ac:dyDescent="0.2">
      <c r="A47" s="263"/>
      <c r="B47" s="263"/>
      <c r="C47" s="263"/>
      <c r="D47" s="263"/>
      <c r="E47" s="263"/>
      <c r="F47" s="263"/>
      <c r="G47" s="263"/>
      <c r="H47" s="263"/>
      <c r="I47" s="263"/>
      <c r="J47" s="263"/>
      <c r="K47" s="263"/>
      <c r="L47" s="263"/>
      <c r="M47" s="263"/>
      <c r="N47" s="263"/>
      <c r="O47" s="263"/>
      <c r="P47" s="263"/>
      <c r="Q47" s="263"/>
      <c r="R47" s="263"/>
      <c r="S47" s="263"/>
      <c r="T47" s="263"/>
      <c r="U47" s="263"/>
      <c r="V47" s="263"/>
      <c r="W47" s="263"/>
      <c r="X47" s="263"/>
      <c r="Y47" s="263"/>
    </row>
    <row r="48" spans="1:26" s="1" customFormat="1" ht="12.95" customHeight="1" x14ac:dyDescent="0.2">
      <c r="A48" s="264" t="s">
        <v>81</v>
      </c>
      <c r="B48" s="264"/>
      <c r="C48" s="264"/>
      <c r="D48" s="264"/>
      <c r="E48" s="264"/>
      <c r="F48" s="264"/>
      <c r="G48" s="264"/>
      <c r="I48" s="26"/>
      <c r="J48" s="26"/>
      <c r="K48" s="26"/>
      <c r="L48" s="26"/>
      <c r="M48" s="26"/>
      <c r="R48" s="264" t="s">
        <v>82</v>
      </c>
      <c r="S48" s="264"/>
      <c r="T48" s="264"/>
      <c r="U48" s="264"/>
      <c r="V48" s="264"/>
      <c r="W48" s="264"/>
      <c r="X48" s="264"/>
      <c r="Y48" s="264"/>
      <c r="Z48" s="264"/>
    </row>
    <row r="49" spans="1:26" s="9" customFormat="1" ht="12.95" customHeight="1" x14ac:dyDescent="0.2">
      <c r="A49" s="28" t="s">
        <v>83</v>
      </c>
      <c r="B49" s="27"/>
      <c r="C49" s="27"/>
      <c r="D49" s="27"/>
      <c r="E49" s="27"/>
      <c r="F49" s="27"/>
      <c r="G49" s="27"/>
      <c r="I49" s="28" t="s">
        <v>84</v>
      </c>
      <c r="J49" s="27"/>
      <c r="K49" s="27"/>
      <c r="L49" s="27"/>
      <c r="M49" s="27"/>
      <c r="R49" s="247" t="s">
        <v>85</v>
      </c>
      <c r="S49" s="247"/>
      <c r="T49" s="247"/>
      <c r="U49" s="247"/>
      <c r="V49" s="247"/>
      <c r="W49" s="247"/>
      <c r="X49" s="247"/>
      <c r="Y49" s="247"/>
      <c r="Z49" s="247"/>
    </row>
    <row r="50" spans="1:26" ht="12.95" customHeight="1" x14ac:dyDescent="0.2"/>
    <row r="51" spans="1:26" s="1" customFormat="1" ht="12.95" customHeight="1" x14ac:dyDescent="0.2">
      <c r="A51" s="264" t="s">
        <v>86</v>
      </c>
      <c r="B51" s="264"/>
      <c r="C51" s="264"/>
      <c r="D51" s="264"/>
      <c r="E51" s="264"/>
      <c r="F51" s="264"/>
    </row>
  </sheetData>
  <mergeCells count="148">
    <mergeCell ref="B46:K46"/>
    <mergeCell ref="O46:S46"/>
    <mergeCell ref="T46:W46"/>
    <mergeCell ref="X46:Y46"/>
    <mergeCell ref="A47:Y47"/>
    <mergeCell ref="A48:G48"/>
    <mergeCell ref="R48:Z48"/>
    <mergeCell ref="R49:Z49"/>
    <mergeCell ref="A51:F51"/>
    <mergeCell ref="B43:K43"/>
    <mergeCell ref="O43:S43"/>
    <mergeCell ref="T43:W43"/>
    <mergeCell ref="X43:Y43"/>
    <mergeCell ref="B44:K44"/>
    <mergeCell ref="O44:S44"/>
    <mergeCell ref="T44:W44"/>
    <mergeCell ref="X44:Y44"/>
    <mergeCell ref="B45:K45"/>
    <mergeCell ref="O45:S45"/>
    <mergeCell ref="T45:W45"/>
    <mergeCell ref="X45:Y45"/>
    <mergeCell ref="B40:K40"/>
    <mergeCell ref="O40:S40"/>
    <mergeCell ref="T40:W40"/>
    <mergeCell ref="X40:Y40"/>
    <mergeCell ref="A41:Y41"/>
    <mergeCell ref="B42:K42"/>
    <mergeCell ref="L42:N42"/>
    <mergeCell ref="O42:S42"/>
    <mergeCell ref="T42:W42"/>
    <mergeCell ref="X42:Y42"/>
    <mergeCell ref="B38:K38"/>
    <mergeCell ref="L38:N38"/>
    <mergeCell ref="O38:S38"/>
    <mergeCell ref="T38:W38"/>
    <mergeCell ref="X38:Y38"/>
    <mergeCell ref="B39:K39"/>
    <mergeCell ref="L39:N39"/>
    <mergeCell ref="O39:S39"/>
    <mergeCell ref="T39:W39"/>
    <mergeCell ref="X39:Y39"/>
    <mergeCell ref="B36:K36"/>
    <mergeCell ref="L36:N36"/>
    <mergeCell ref="O36:S36"/>
    <mergeCell ref="T36:W36"/>
    <mergeCell ref="X36:Y36"/>
    <mergeCell ref="B37:K37"/>
    <mergeCell ref="L37:N37"/>
    <mergeCell ref="O37:S37"/>
    <mergeCell ref="T37:W37"/>
    <mergeCell ref="X37:Y37"/>
    <mergeCell ref="B33:K33"/>
    <mergeCell ref="O33:S33"/>
    <mergeCell ref="T33:W33"/>
    <mergeCell ref="X33:Y33"/>
    <mergeCell ref="A34:Y34"/>
    <mergeCell ref="B35:K35"/>
    <mergeCell ref="O35:S35"/>
    <mergeCell ref="T35:W35"/>
    <mergeCell ref="X35:Y35"/>
    <mergeCell ref="B31:K31"/>
    <mergeCell ref="L31:N31"/>
    <mergeCell ref="O31:S31"/>
    <mergeCell ref="T31:W31"/>
    <mergeCell ref="X31:Y31"/>
    <mergeCell ref="B32:K32"/>
    <mergeCell ref="L32:N32"/>
    <mergeCell ref="O32:S32"/>
    <mergeCell ref="T32:W32"/>
    <mergeCell ref="X32:Y32"/>
    <mergeCell ref="B29:K29"/>
    <mergeCell ref="L29:N29"/>
    <mergeCell ref="O29:S29"/>
    <mergeCell ref="T29:W29"/>
    <mergeCell ref="X29:Y29"/>
    <mergeCell ref="B30:K30"/>
    <mergeCell ref="L30:N30"/>
    <mergeCell ref="O30:S30"/>
    <mergeCell ref="T30:W30"/>
    <mergeCell ref="X30:Y30"/>
    <mergeCell ref="B27:K27"/>
    <mergeCell ref="L27:N27"/>
    <mergeCell ref="O27:S27"/>
    <mergeCell ref="T27:W27"/>
    <mergeCell ref="X27:Y27"/>
    <mergeCell ref="B28:K28"/>
    <mergeCell ref="L28:N28"/>
    <mergeCell ref="O28:S28"/>
    <mergeCell ref="T28:W28"/>
    <mergeCell ref="X28:Y28"/>
    <mergeCell ref="B25:K25"/>
    <mergeCell ref="L25:N25"/>
    <mergeCell ref="O25:S25"/>
    <mergeCell ref="T25:W25"/>
    <mergeCell ref="X25:Y25"/>
    <mergeCell ref="B26:K26"/>
    <mergeCell ref="L26:N26"/>
    <mergeCell ref="O26:S26"/>
    <mergeCell ref="T26:W26"/>
    <mergeCell ref="X26:Y26"/>
    <mergeCell ref="B23:K23"/>
    <mergeCell ref="L23:N23"/>
    <mergeCell ref="O23:S23"/>
    <mergeCell ref="T23:W23"/>
    <mergeCell ref="X23:Y23"/>
    <mergeCell ref="B24:K24"/>
    <mergeCell ref="O24:S24"/>
    <mergeCell ref="T24:W24"/>
    <mergeCell ref="X24:Y24"/>
    <mergeCell ref="A20:Y20"/>
    <mergeCell ref="B21:K21"/>
    <mergeCell ref="L21:N21"/>
    <mergeCell ref="O21:S21"/>
    <mergeCell ref="T21:W21"/>
    <mergeCell ref="X21:Y21"/>
    <mergeCell ref="B22:K22"/>
    <mergeCell ref="O22:S22"/>
    <mergeCell ref="T22:W22"/>
    <mergeCell ref="X22:Y22"/>
    <mergeCell ref="B18:K18"/>
    <mergeCell ref="L18:N18"/>
    <mergeCell ref="O18:S18"/>
    <mergeCell ref="T18:W18"/>
    <mergeCell ref="X18:Y18"/>
    <mergeCell ref="B19:K19"/>
    <mergeCell ref="L19:N19"/>
    <mergeCell ref="O19:S19"/>
    <mergeCell ref="T19:W19"/>
    <mergeCell ref="X19:Y19"/>
    <mergeCell ref="A6:Y6"/>
    <mergeCell ref="A7:Y7"/>
    <mergeCell ref="B9:X9"/>
    <mergeCell ref="A10:Y10"/>
    <mergeCell ref="B11:X11"/>
    <mergeCell ref="A12:Y12"/>
    <mergeCell ref="O14:Y14"/>
    <mergeCell ref="O15:Y15"/>
    <mergeCell ref="O16:Y16"/>
    <mergeCell ref="E2:I2"/>
    <mergeCell ref="J2:Z2"/>
    <mergeCell ref="E3:I3"/>
    <mergeCell ref="J3:O3"/>
    <mergeCell ref="P3:U3"/>
    <mergeCell ref="V3:Z3"/>
    <mergeCell ref="E4:I4"/>
    <mergeCell ref="J4:O4"/>
    <mergeCell ref="P4:U4"/>
    <mergeCell ref="V4:Z4"/>
  </mergeCells>
  <pageMargins left="0.78740157480314965" right="0.19685039370078741" top="0.19685039370078741" bottom="0.19685039370078741" header="0" footer="0"/>
  <pageSetup paperSize="9" fitToHeight="0" pageOrder="overThenDown" orientation="portrait"/>
  <headerFooter>
    <oddFooter>&amp;C&amp;"Arial,normal"&amp;8&amp;P</oddFooter>
  </headerFooter>
  <rowBreaks count="1" manualBreakCount="1">
    <brk id="5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outlinePr summaryBelow="0" summaryRight="0"/>
    <pageSetUpPr autoPageBreaks="0" fitToPage="1"/>
  </sheetPr>
  <dimension ref="A1:I13"/>
  <sheetViews>
    <sheetView workbookViewId="0"/>
  </sheetViews>
  <sheetFormatPr defaultColWidth="10.5" defaultRowHeight="11.45" customHeight="1" x14ac:dyDescent="0.2"/>
  <cols>
    <col min="1" max="1" width="11.6640625" style="1" customWidth="1"/>
    <col min="2" max="2" width="0.1640625" style="1" customWidth="1"/>
    <col min="3" max="3" width="29" style="1" customWidth="1"/>
    <col min="4" max="9" width="21.6640625" style="1" customWidth="1"/>
  </cols>
  <sheetData>
    <row r="1" spans="1:9" ht="27" customHeight="1" x14ac:dyDescent="0.2">
      <c r="A1" s="71" t="s">
        <v>385</v>
      </c>
      <c r="B1" s="71"/>
      <c r="C1" s="71"/>
      <c r="D1" s="71"/>
      <c r="E1" s="71"/>
      <c r="F1" s="71"/>
      <c r="G1" s="71"/>
      <c r="H1" s="71"/>
      <c r="I1" s="71"/>
    </row>
    <row r="2" spans="1:9" s="1" customFormat="1" ht="12.95" customHeight="1" x14ac:dyDescent="0.2">
      <c r="A2" s="79"/>
      <c r="B2" s="79"/>
      <c r="C2" s="79"/>
      <c r="D2" s="79"/>
      <c r="E2" s="96"/>
      <c r="F2" s="96"/>
      <c r="G2" s="79"/>
      <c r="H2" s="96"/>
      <c r="I2" s="96"/>
    </row>
    <row r="3" spans="1:9" ht="27" customHeight="1" x14ac:dyDescent="0.2">
      <c r="A3" s="77" t="s">
        <v>386</v>
      </c>
      <c r="B3" s="77"/>
      <c r="C3" s="77"/>
      <c r="D3" s="77"/>
      <c r="E3" s="77"/>
      <c r="F3" s="77"/>
      <c r="G3" s="77"/>
      <c r="H3" s="77"/>
      <c r="I3" s="77"/>
    </row>
    <row r="4" spans="1:9" s="1" customFormat="1" ht="12.95" customHeight="1" x14ac:dyDescent="0.2">
      <c r="A4" s="97"/>
      <c r="B4" s="97"/>
      <c r="C4" s="97"/>
      <c r="D4" s="97"/>
      <c r="G4" s="98"/>
      <c r="H4" s="98"/>
      <c r="I4" s="99" t="s">
        <v>387</v>
      </c>
    </row>
    <row r="5" spans="1:9" s="1" customFormat="1" ht="12.95" customHeight="1" x14ac:dyDescent="0.2"/>
    <row r="6" spans="1:9" s="1" customFormat="1" ht="12.95" customHeight="1" x14ac:dyDescent="0.2">
      <c r="A6" s="100"/>
      <c r="B6" s="101"/>
      <c r="C6" s="102"/>
      <c r="D6" s="370" t="s">
        <v>23</v>
      </c>
      <c r="E6" s="370"/>
      <c r="F6" s="370"/>
      <c r="G6" s="370" t="s">
        <v>24</v>
      </c>
      <c r="H6" s="370"/>
      <c r="I6" s="370"/>
    </row>
    <row r="7" spans="1:9" ht="41.1" customHeight="1" x14ac:dyDescent="0.2">
      <c r="A7" s="103" t="s">
        <v>20</v>
      </c>
      <c r="B7" s="371" t="s">
        <v>21</v>
      </c>
      <c r="C7" s="371"/>
      <c r="D7" s="83" t="s">
        <v>344</v>
      </c>
      <c r="E7" s="83" t="s">
        <v>345</v>
      </c>
      <c r="F7" s="83" t="s">
        <v>346</v>
      </c>
      <c r="G7" s="83" t="s">
        <v>344</v>
      </c>
      <c r="H7" s="83" t="s">
        <v>345</v>
      </c>
      <c r="I7" s="83" t="s">
        <v>346</v>
      </c>
    </row>
    <row r="8" spans="1:9" s="1" customFormat="1" ht="12.95" customHeight="1" x14ac:dyDescent="0.2">
      <c r="A8" s="83" t="s">
        <v>26</v>
      </c>
      <c r="B8" s="370" t="s">
        <v>27</v>
      </c>
      <c r="C8" s="370"/>
      <c r="D8" s="83" t="s">
        <v>28</v>
      </c>
      <c r="E8" s="83" t="s">
        <v>29</v>
      </c>
      <c r="F8" s="83" t="s">
        <v>30</v>
      </c>
      <c r="G8" s="83" t="s">
        <v>31</v>
      </c>
      <c r="H8" s="83" t="s">
        <v>42</v>
      </c>
      <c r="I8" s="83" t="s">
        <v>36</v>
      </c>
    </row>
    <row r="9" spans="1:9" s="1" customFormat="1" ht="56.1" customHeight="1" x14ac:dyDescent="0.2">
      <c r="A9" s="51" t="s">
        <v>26</v>
      </c>
      <c r="B9" s="369" t="s">
        <v>388</v>
      </c>
      <c r="C9" s="369"/>
      <c r="D9" s="13">
        <v>129007283.69</v>
      </c>
      <c r="E9" s="18">
        <v>0</v>
      </c>
      <c r="F9" s="13">
        <v>129007283.69</v>
      </c>
      <c r="G9" s="13">
        <v>50165556.710000001</v>
      </c>
      <c r="H9" s="18">
        <v>0</v>
      </c>
      <c r="I9" s="13">
        <v>50165556.710000001</v>
      </c>
    </row>
    <row r="10" spans="1:9" s="1" customFormat="1" ht="98.1" customHeight="1" x14ac:dyDescent="0.2">
      <c r="A10" s="51" t="s">
        <v>27</v>
      </c>
      <c r="B10" s="369" t="s">
        <v>389</v>
      </c>
      <c r="C10" s="369"/>
      <c r="D10" s="21">
        <v>3138.12</v>
      </c>
      <c r="E10" s="18">
        <v>0</v>
      </c>
      <c r="F10" s="21">
        <v>3138.12</v>
      </c>
      <c r="G10" s="21">
        <v>16661.330000000002</v>
      </c>
      <c r="H10" s="18">
        <v>0</v>
      </c>
      <c r="I10" s="21">
        <v>16661.330000000002</v>
      </c>
    </row>
    <row r="11" spans="1:9" s="1" customFormat="1" ht="56.1" customHeight="1" x14ac:dyDescent="0.2">
      <c r="A11" s="51" t="s">
        <v>28</v>
      </c>
      <c r="B11" s="369" t="s">
        <v>390</v>
      </c>
      <c r="C11" s="369"/>
      <c r="D11" s="21">
        <v>11654.7</v>
      </c>
      <c r="E11" s="18">
        <v>0</v>
      </c>
      <c r="F11" s="21">
        <v>11654.7</v>
      </c>
      <c r="G11" s="21">
        <v>22104.26</v>
      </c>
      <c r="H11" s="18">
        <v>0</v>
      </c>
      <c r="I11" s="21">
        <v>22104.26</v>
      </c>
    </row>
    <row r="12" spans="1:9" s="1" customFormat="1" ht="12.95" customHeight="1" x14ac:dyDescent="0.2">
      <c r="A12" s="51" t="s">
        <v>29</v>
      </c>
      <c r="B12" s="369" t="s">
        <v>141</v>
      </c>
      <c r="C12" s="369"/>
      <c r="D12" s="13">
        <v>129022076.51000001</v>
      </c>
      <c r="E12" s="18">
        <v>0</v>
      </c>
      <c r="F12" s="13">
        <v>129022076.51000001</v>
      </c>
      <c r="G12" s="13">
        <v>50204322.299999997</v>
      </c>
      <c r="H12" s="18">
        <v>0</v>
      </c>
      <c r="I12" s="13">
        <v>50204322.299999997</v>
      </c>
    </row>
    <row r="13" spans="1:9" s="62" customFormat="1" ht="12.95" customHeight="1" x14ac:dyDescent="0.2"/>
  </sheetData>
  <mergeCells count="8">
    <mergeCell ref="B10:C10"/>
    <mergeCell ref="B11:C11"/>
    <mergeCell ref="B12:C12"/>
    <mergeCell ref="D6:F6"/>
    <mergeCell ref="G6:I6"/>
    <mergeCell ref="B7:C7"/>
    <mergeCell ref="B8:C8"/>
    <mergeCell ref="B9:C9"/>
  </mergeCells>
  <pageMargins left="0.78740157480314965" right="0.19685039370078741" top="0.19685039370078741" bottom="0.19685039370078741" header="0" footer="0"/>
  <pageSetup paperSize="9" firstPageNumber="36" fitToHeight="0" pageOrder="overThenDown" orientation="landscape" useFirstPageNumber="1"/>
  <headerFooter>
    <oddFooter>&amp;C&amp;"Arial,normal"&amp;8&amp;P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outlinePr summaryBelow="0" summaryRight="0"/>
    <pageSetUpPr autoPageBreaks="0" fitToPage="1"/>
  </sheetPr>
  <dimension ref="A1:I18"/>
  <sheetViews>
    <sheetView workbookViewId="0"/>
  </sheetViews>
  <sheetFormatPr defaultColWidth="10.5" defaultRowHeight="11.45" customHeight="1" x14ac:dyDescent="0.2"/>
  <cols>
    <col min="1" max="1" width="11.6640625" style="62" customWidth="1"/>
    <col min="2" max="2" width="0.1640625" style="62" customWidth="1"/>
    <col min="3" max="3" width="29" style="62" customWidth="1"/>
    <col min="4" max="9" width="21.6640625" style="62" customWidth="1"/>
  </cols>
  <sheetData>
    <row r="1" spans="1:9" s="62" customFormat="1" ht="27" customHeight="1" x14ac:dyDescent="0.2">
      <c r="A1" s="71" t="s">
        <v>385</v>
      </c>
      <c r="B1" s="71"/>
      <c r="C1" s="71"/>
      <c r="D1" s="71"/>
      <c r="E1" s="71"/>
      <c r="F1" s="71"/>
      <c r="G1" s="71"/>
      <c r="H1" s="71"/>
      <c r="I1" s="71"/>
    </row>
    <row r="2" spans="1:9" s="62" customFormat="1" ht="12.95" customHeight="1" x14ac:dyDescent="0.2"/>
    <row r="3" spans="1:9" s="62" customFormat="1" ht="27" customHeight="1" x14ac:dyDescent="0.2">
      <c r="A3" s="71" t="s">
        <v>391</v>
      </c>
      <c r="B3" s="71"/>
      <c r="C3" s="71"/>
      <c r="D3" s="71"/>
      <c r="E3" s="71"/>
      <c r="F3" s="71"/>
      <c r="G3" s="71"/>
      <c r="H3" s="71"/>
      <c r="I3" s="71"/>
    </row>
    <row r="4" spans="1:9" ht="12.95" customHeight="1" x14ac:dyDescent="0.2">
      <c r="A4" s="372" t="s">
        <v>88</v>
      </c>
      <c r="B4" s="372"/>
      <c r="C4" s="372"/>
      <c r="D4" s="372"/>
      <c r="E4" s="372"/>
      <c r="F4" s="372"/>
      <c r="G4" s="372"/>
      <c r="H4" s="372"/>
      <c r="I4" s="372"/>
    </row>
    <row r="5" spans="1:9" s="62" customFormat="1" ht="12.95" customHeight="1" x14ac:dyDescent="0.2">
      <c r="H5" s="373" t="s">
        <v>392</v>
      </c>
      <c r="I5" s="373"/>
    </row>
    <row r="6" spans="1:9" s="62" customFormat="1" ht="12.95" customHeight="1" x14ac:dyDescent="0.2"/>
    <row r="7" spans="1:9" s="46" customFormat="1" ht="99.95" customHeight="1" x14ac:dyDescent="0.2">
      <c r="A7" s="363" t="s">
        <v>20</v>
      </c>
      <c r="B7" s="363" t="s">
        <v>21</v>
      </c>
      <c r="C7" s="363"/>
      <c r="D7" s="363" t="s">
        <v>352</v>
      </c>
      <c r="E7" s="242" t="s">
        <v>353</v>
      </c>
      <c r="F7" s="242"/>
      <c r="G7" s="242"/>
      <c r="H7" s="363" t="s">
        <v>354</v>
      </c>
      <c r="I7" s="363" t="s">
        <v>141</v>
      </c>
    </row>
    <row r="8" spans="1:9" s="46" customFormat="1" ht="168" customHeight="1" x14ac:dyDescent="0.2">
      <c r="A8" s="364"/>
      <c r="B8" s="366"/>
      <c r="C8" s="367"/>
      <c r="D8" s="364"/>
      <c r="E8" s="34" t="s">
        <v>355</v>
      </c>
      <c r="F8" s="34" t="s">
        <v>393</v>
      </c>
      <c r="G8" s="34" t="s">
        <v>356</v>
      </c>
      <c r="H8" s="364"/>
      <c r="I8" s="364"/>
    </row>
    <row r="9" spans="1:9" s="62" customFormat="1" ht="12.95" customHeight="1" x14ac:dyDescent="0.2">
      <c r="A9" s="7" t="s">
        <v>26</v>
      </c>
      <c r="B9" s="242" t="s">
        <v>27</v>
      </c>
      <c r="C9" s="242"/>
      <c r="D9" s="7" t="s">
        <v>28</v>
      </c>
      <c r="E9" s="7" t="s">
        <v>29</v>
      </c>
      <c r="F9" s="7" t="s">
        <v>30</v>
      </c>
      <c r="G9" s="7" t="s">
        <v>31</v>
      </c>
      <c r="H9" s="7" t="s">
        <v>42</v>
      </c>
      <c r="I9" s="7" t="s">
        <v>36</v>
      </c>
    </row>
    <row r="10" spans="1:9" s="62" customFormat="1" ht="12.95" customHeight="1" x14ac:dyDescent="0.2"/>
    <row r="11" spans="1:9" s="62" customFormat="1" ht="27" customHeight="1" x14ac:dyDescent="0.2">
      <c r="A11" s="71" t="s">
        <v>391</v>
      </c>
      <c r="B11" s="71"/>
      <c r="C11" s="71"/>
      <c r="D11" s="71"/>
      <c r="E11" s="71"/>
      <c r="F11" s="71"/>
      <c r="G11" s="71"/>
      <c r="H11" s="71"/>
      <c r="I11" s="71"/>
    </row>
    <row r="12" spans="1:9" ht="12.95" customHeight="1" x14ac:dyDescent="0.2">
      <c r="A12" s="76" t="s">
        <v>357</v>
      </c>
      <c r="B12" s="76"/>
      <c r="C12" s="76"/>
      <c r="D12" s="76"/>
      <c r="E12" s="76"/>
      <c r="F12" s="76"/>
      <c r="G12" s="76"/>
      <c r="H12" s="76"/>
      <c r="I12" s="76"/>
    </row>
    <row r="13" spans="1:9" s="62" customFormat="1" ht="12.95" customHeight="1" x14ac:dyDescent="0.2">
      <c r="H13" s="373" t="s">
        <v>392</v>
      </c>
      <c r="I13" s="373"/>
    </row>
    <row r="14" spans="1:9" s="62" customFormat="1" ht="12.95" customHeight="1" x14ac:dyDescent="0.2"/>
    <row r="15" spans="1:9" s="46" customFormat="1" ht="99.95" customHeight="1" x14ac:dyDescent="0.2">
      <c r="A15" s="363" t="s">
        <v>20</v>
      </c>
      <c r="B15" s="363" t="s">
        <v>21</v>
      </c>
      <c r="C15" s="363"/>
      <c r="D15" s="363" t="s">
        <v>352</v>
      </c>
      <c r="E15" s="242" t="s">
        <v>353</v>
      </c>
      <c r="F15" s="242"/>
      <c r="G15" s="242"/>
      <c r="H15" s="363" t="s">
        <v>354</v>
      </c>
      <c r="I15" s="363" t="s">
        <v>141</v>
      </c>
    </row>
    <row r="16" spans="1:9" s="46" customFormat="1" ht="168" customHeight="1" x14ac:dyDescent="0.2">
      <c r="A16" s="364"/>
      <c r="B16" s="366"/>
      <c r="C16" s="367"/>
      <c r="D16" s="364"/>
      <c r="E16" s="34" t="s">
        <v>355</v>
      </c>
      <c r="F16" s="34" t="s">
        <v>393</v>
      </c>
      <c r="G16" s="34" t="s">
        <v>356</v>
      </c>
      <c r="H16" s="364"/>
      <c r="I16" s="364"/>
    </row>
    <row r="17" spans="1:9" s="62" customFormat="1" ht="12.95" customHeight="1" x14ac:dyDescent="0.2">
      <c r="A17" s="7" t="s">
        <v>26</v>
      </c>
      <c r="B17" s="242" t="s">
        <v>27</v>
      </c>
      <c r="C17" s="242"/>
      <c r="D17" s="7" t="s">
        <v>28</v>
      </c>
      <c r="E17" s="7" t="s">
        <v>29</v>
      </c>
      <c r="F17" s="7" t="s">
        <v>30</v>
      </c>
      <c r="G17" s="7" t="s">
        <v>31</v>
      </c>
      <c r="H17" s="7" t="s">
        <v>42</v>
      </c>
      <c r="I17" s="7" t="s">
        <v>36</v>
      </c>
    </row>
    <row r="18" spans="1:9" s="62" customFormat="1" ht="12.95" customHeight="1" x14ac:dyDescent="0.2"/>
  </sheetData>
  <mergeCells count="17">
    <mergeCell ref="B17:C17"/>
    <mergeCell ref="B9:C9"/>
    <mergeCell ref="H13:I13"/>
    <mergeCell ref="A15:A16"/>
    <mergeCell ref="B15:C16"/>
    <mergeCell ref="D15:D16"/>
    <mergeCell ref="E15:G15"/>
    <mergeCell ref="H15:H16"/>
    <mergeCell ref="I15:I16"/>
    <mergeCell ref="A4:I4"/>
    <mergeCell ref="H5:I5"/>
    <mergeCell ref="A7:A8"/>
    <mergeCell ref="B7:C8"/>
    <mergeCell ref="D7:D8"/>
    <mergeCell ref="E7:G7"/>
    <mergeCell ref="H7:H8"/>
    <mergeCell ref="I7:I8"/>
  </mergeCells>
  <pageMargins left="0.78740157480314965" right="0.19685039370078741" top="0.19685039370078741" bottom="0.19685039370078741" header="0" footer="0"/>
  <pageSetup paperSize="9" firstPageNumber="37" fitToHeight="0" pageOrder="overThenDown" orientation="landscape" useFirstPageNumber="1"/>
  <headerFooter>
    <oddFooter>&amp;C&amp;"Arial,normal"&amp;8&amp;P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outlinePr summaryBelow="0" summaryRight="0"/>
    <pageSetUpPr autoPageBreaks="0" fitToPage="1"/>
  </sheetPr>
  <dimension ref="A1:G10"/>
  <sheetViews>
    <sheetView workbookViewId="0"/>
  </sheetViews>
  <sheetFormatPr defaultColWidth="10.5" defaultRowHeight="11.45" customHeight="1" x14ac:dyDescent="0.2"/>
  <cols>
    <col min="1" max="1" width="11.6640625" style="1" customWidth="1"/>
    <col min="2" max="2" width="0.1640625" style="1" customWidth="1"/>
    <col min="3" max="3" width="46.5" style="1" customWidth="1"/>
    <col min="4" max="7" width="14.33203125" style="1" customWidth="1"/>
  </cols>
  <sheetData>
    <row r="1" spans="1:7" s="1" customFormat="1" ht="27" customHeight="1" x14ac:dyDescent="0.2">
      <c r="A1" s="71" t="s">
        <v>385</v>
      </c>
      <c r="B1" s="71"/>
      <c r="C1" s="71"/>
      <c r="D1" s="71"/>
      <c r="E1" s="71"/>
      <c r="F1" s="71"/>
      <c r="G1" s="71"/>
    </row>
    <row r="2" spans="1:7" s="1" customFormat="1" ht="11.1" customHeight="1" x14ac:dyDescent="0.2"/>
    <row r="3" spans="1:7" s="1" customFormat="1" ht="27" customHeight="1" x14ac:dyDescent="0.2">
      <c r="A3" s="71" t="s">
        <v>394</v>
      </c>
      <c r="B3" s="71"/>
      <c r="C3" s="71"/>
      <c r="D3" s="71"/>
      <c r="E3" s="71"/>
      <c r="F3" s="71"/>
      <c r="G3" s="71"/>
    </row>
    <row r="4" spans="1:7" s="1" customFormat="1" ht="12.95" customHeight="1" x14ac:dyDescent="0.2"/>
    <row r="5" spans="1:7" s="1" customFormat="1" ht="12.95" customHeight="1" x14ac:dyDescent="0.2">
      <c r="G5" s="73" t="s">
        <v>395</v>
      </c>
    </row>
    <row r="6" spans="1:7" s="1" customFormat="1" ht="11.1" customHeight="1" x14ac:dyDescent="0.2"/>
    <row r="7" spans="1:7" s="1" customFormat="1" ht="12.95" customHeight="1" x14ac:dyDescent="0.2">
      <c r="A7" s="104" t="s">
        <v>396</v>
      </c>
      <c r="B7" s="374" t="s">
        <v>396</v>
      </c>
      <c r="C7" s="374"/>
      <c r="D7" s="242" t="s">
        <v>23</v>
      </c>
      <c r="E7" s="242"/>
      <c r="F7" s="242" t="s">
        <v>24</v>
      </c>
      <c r="G7" s="242"/>
    </row>
    <row r="8" spans="1:7" s="1" customFormat="1" ht="56.1" customHeight="1" x14ac:dyDescent="0.2">
      <c r="A8" s="74" t="s">
        <v>20</v>
      </c>
      <c r="B8" s="364" t="s">
        <v>21</v>
      </c>
      <c r="C8" s="364"/>
      <c r="D8" s="7" t="s">
        <v>397</v>
      </c>
      <c r="E8" s="7" t="s">
        <v>398</v>
      </c>
      <c r="F8" s="7" t="s">
        <v>397</v>
      </c>
      <c r="G8" s="7" t="s">
        <v>398</v>
      </c>
    </row>
    <row r="9" spans="1:7" s="1" customFormat="1" ht="12.95" customHeight="1" x14ac:dyDescent="0.2">
      <c r="A9" s="7" t="s">
        <v>26</v>
      </c>
      <c r="B9" s="242" t="s">
        <v>27</v>
      </c>
      <c r="C9" s="242"/>
      <c r="D9" s="7" t="s">
        <v>28</v>
      </c>
      <c r="E9" s="7" t="s">
        <v>29</v>
      </c>
      <c r="F9" s="7" t="s">
        <v>30</v>
      </c>
      <c r="G9" s="7" t="s">
        <v>31</v>
      </c>
    </row>
    <row r="10" spans="1:7" s="1" customFormat="1" ht="11.1" customHeight="1" x14ac:dyDescent="0.2"/>
  </sheetData>
  <mergeCells count="5">
    <mergeCell ref="B7:C7"/>
    <mergeCell ref="D7:E7"/>
    <mergeCell ref="F7:G7"/>
    <mergeCell ref="B8:C8"/>
    <mergeCell ref="B9:C9"/>
  </mergeCells>
  <pageMargins left="0.78740157480314965" right="0.19685039370078741" top="0.19685039370078741" bottom="0.19685039370078741" header="0" footer="0"/>
  <pageSetup paperSize="9" firstPageNumber="39" fitToHeight="0" pageOrder="overThenDown" orientation="portrait" useFirstPageNumber="1"/>
  <headerFooter>
    <oddFooter>&amp;C&amp;"Arial,normal"&amp;8&amp;P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outlinePr summaryBelow="0" summaryRight="0"/>
    <pageSetUpPr autoPageBreaks="0" fitToPage="1"/>
  </sheetPr>
  <dimension ref="A1:J12"/>
  <sheetViews>
    <sheetView workbookViewId="0"/>
  </sheetViews>
  <sheetFormatPr defaultColWidth="10.5" defaultRowHeight="11.45" customHeight="1" x14ac:dyDescent="0.2"/>
  <cols>
    <col min="1" max="1" width="11.6640625" style="1" customWidth="1"/>
    <col min="2" max="2" width="27" style="1" customWidth="1"/>
    <col min="3" max="3" width="2.1640625" style="1" customWidth="1"/>
    <col min="4" max="4" width="5.1640625" style="1" customWidth="1"/>
    <col min="5" max="5" width="16.5" style="1" customWidth="1"/>
    <col min="6" max="10" width="21.6640625" style="1" customWidth="1"/>
  </cols>
  <sheetData>
    <row r="1" spans="1:10" s="1" customFormat="1" ht="27" customHeight="1" x14ac:dyDescent="0.2">
      <c r="A1" s="71" t="s">
        <v>399</v>
      </c>
      <c r="B1" s="105"/>
      <c r="C1" s="105"/>
      <c r="D1" s="105"/>
      <c r="E1" s="105"/>
      <c r="F1" s="105"/>
      <c r="G1" s="105"/>
      <c r="H1" s="105"/>
      <c r="I1" s="105"/>
      <c r="J1" s="105"/>
    </row>
    <row r="2" spans="1:10" s="1" customFormat="1" ht="11.1" customHeight="1" x14ac:dyDescent="0.2"/>
    <row r="3" spans="1:10" s="1" customFormat="1" ht="27" customHeight="1" x14ac:dyDescent="0.2">
      <c r="A3" s="71" t="s">
        <v>400</v>
      </c>
      <c r="B3" s="105"/>
      <c r="C3" s="105"/>
      <c r="D3" s="105"/>
      <c r="E3" s="105"/>
      <c r="F3" s="105"/>
      <c r="G3" s="105"/>
      <c r="H3" s="105"/>
      <c r="I3" s="105"/>
      <c r="J3" s="105"/>
    </row>
    <row r="4" spans="1:10" s="1" customFormat="1" ht="12.95" customHeight="1" x14ac:dyDescent="0.2"/>
    <row r="5" spans="1:10" s="1" customFormat="1" ht="12.95" customHeight="1" x14ac:dyDescent="0.2">
      <c r="J5" s="106" t="s">
        <v>401</v>
      </c>
    </row>
    <row r="6" spans="1:10" s="1" customFormat="1" ht="11.1" customHeight="1" x14ac:dyDescent="0.2"/>
    <row r="7" spans="1:10" s="1" customFormat="1" ht="12.95" customHeight="1" x14ac:dyDescent="0.2">
      <c r="A7" s="107" t="s">
        <v>396</v>
      </c>
      <c r="B7" s="375" t="s">
        <v>402</v>
      </c>
      <c r="C7" s="375"/>
      <c r="D7" s="370" t="s">
        <v>12</v>
      </c>
      <c r="E7" s="370"/>
      <c r="F7" s="370"/>
      <c r="G7" s="370"/>
      <c r="H7" s="370" t="s">
        <v>403</v>
      </c>
      <c r="I7" s="370"/>
      <c r="J7" s="370"/>
    </row>
    <row r="8" spans="1:10" s="1" customFormat="1" ht="41.1" customHeight="1" x14ac:dyDescent="0.2">
      <c r="A8" s="108" t="s">
        <v>404</v>
      </c>
      <c r="B8" s="376" t="s">
        <v>21</v>
      </c>
      <c r="C8" s="376"/>
      <c r="D8" s="370" t="s">
        <v>344</v>
      </c>
      <c r="E8" s="370"/>
      <c r="F8" s="83" t="s">
        <v>345</v>
      </c>
      <c r="G8" s="83" t="s">
        <v>346</v>
      </c>
      <c r="H8" s="83" t="s">
        <v>344</v>
      </c>
      <c r="I8" s="83" t="s">
        <v>345</v>
      </c>
      <c r="J8" s="83" t="s">
        <v>346</v>
      </c>
    </row>
    <row r="9" spans="1:10" s="1" customFormat="1" ht="12.95" customHeight="1" x14ac:dyDescent="0.2">
      <c r="A9" s="83" t="s">
        <v>26</v>
      </c>
      <c r="B9" s="370" t="s">
        <v>27</v>
      </c>
      <c r="C9" s="370"/>
      <c r="D9" s="370" t="s">
        <v>28</v>
      </c>
      <c r="E9" s="370"/>
      <c r="F9" s="83" t="s">
        <v>29</v>
      </c>
      <c r="G9" s="83" t="s">
        <v>30</v>
      </c>
      <c r="H9" s="83" t="s">
        <v>31</v>
      </c>
      <c r="I9" s="83" t="s">
        <v>42</v>
      </c>
      <c r="J9" s="83" t="s">
        <v>36</v>
      </c>
    </row>
    <row r="10" spans="1:10" s="1" customFormat="1" ht="12.95" customHeight="1" x14ac:dyDescent="0.2">
      <c r="A10" s="51" t="s">
        <v>26</v>
      </c>
      <c r="B10" s="369" t="s">
        <v>405</v>
      </c>
      <c r="C10" s="369"/>
      <c r="D10" s="252">
        <v>3766427.8</v>
      </c>
      <c r="E10" s="252"/>
      <c r="F10" s="18">
        <v>0</v>
      </c>
      <c r="G10" s="13">
        <v>3766427.8</v>
      </c>
      <c r="H10" s="13">
        <v>3487130.15</v>
      </c>
      <c r="I10" s="18">
        <v>0</v>
      </c>
      <c r="J10" s="13">
        <v>3487130.15</v>
      </c>
    </row>
    <row r="11" spans="1:10" s="1" customFormat="1" ht="12.95" customHeight="1" x14ac:dyDescent="0.2">
      <c r="A11" s="51" t="s">
        <v>27</v>
      </c>
      <c r="B11" s="369" t="s">
        <v>141</v>
      </c>
      <c r="C11" s="369"/>
      <c r="D11" s="252">
        <v>3766427.8</v>
      </c>
      <c r="E11" s="252"/>
      <c r="F11" s="18">
        <v>0</v>
      </c>
      <c r="G11" s="13">
        <v>3766427.8</v>
      </c>
      <c r="H11" s="13">
        <v>3487130.15</v>
      </c>
      <c r="I11" s="18">
        <v>0</v>
      </c>
      <c r="J11" s="13">
        <v>3487130.15</v>
      </c>
    </row>
    <row r="12" spans="1:10" s="1" customFormat="1" ht="12.95" customHeight="1" x14ac:dyDescent="0.2"/>
  </sheetData>
  <mergeCells count="11">
    <mergeCell ref="B9:C9"/>
    <mergeCell ref="D9:E9"/>
    <mergeCell ref="B10:C10"/>
    <mergeCell ref="D10:E10"/>
    <mergeCell ref="B11:C11"/>
    <mergeCell ref="D11:E11"/>
    <mergeCell ref="B7:C7"/>
    <mergeCell ref="D7:G7"/>
    <mergeCell ref="H7:J7"/>
    <mergeCell ref="B8:C8"/>
    <mergeCell ref="D8:E8"/>
  </mergeCells>
  <pageMargins left="0.78740157480314965" right="0.19685039370078741" top="0.19685039370078741" bottom="0.19685039370078741" header="0" footer="0"/>
  <pageSetup paperSize="9" firstPageNumber="40" fitToHeight="0" pageOrder="overThenDown" orientation="landscape" useFirstPageNumber="1"/>
  <headerFooter>
    <oddFooter>&amp;C&amp;"Arial,normal"&amp;8&amp;P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outlinePr summaryBelow="0" summaryRight="0"/>
    <pageSetUpPr autoPageBreaks="0" fitToPage="1"/>
  </sheetPr>
  <dimension ref="A1:J19"/>
  <sheetViews>
    <sheetView workbookViewId="0"/>
  </sheetViews>
  <sheetFormatPr defaultColWidth="10.5" defaultRowHeight="11.45" customHeight="1" x14ac:dyDescent="0.2"/>
  <cols>
    <col min="1" max="1" width="11.6640625" style="62" customWidth="1"/>
    <col min="2" max="2" width="0.1640625" style="62" customWidth="1"/>
    <col min="3" max="3" width="29" style="62" customWidth="1"/>
    <col min="4" max="4" width="5.1640625" style="62" customWidth="1"/>
    <col min="5" max="5" width="16.5" style="62" customWidth="1"/>
    <col min="6" max="10" width="21.6640625" style="62" customWidth="1"/>
  </cols>
  <sheetData>
    <row r="1" spans="1:10" s="62" customFormat="1" ht="27" customHeight="1" x14ac:dyDescent="0.2">
      <c r="A1" s="71" t="s">
        <v>399</v>
      </c>
      <c r="B1" s="105"/>
      <c r="C1" s="105"/>
      <c r="D1" s="105"/>
      <c r="E1" s="105"/>
      <c r="F1" s="105"/>
      <c r="G1" s="105"/>
      <c r="H1" s="105"/>
      <c r="I1" s="105"/>
      <c r="J1" s="105"/>
    </row>
    <row r="2" spans="1:10" s="62" customFormat="1" ht="12.95" customHeight="1" x14ac:dyDescent="0.2"/>
    <row r="3" spans="1:10" s="62" customFormat="1" ht="41.1" customHeight="1" x14ac:dyDescent="0.2">
      <c r="A3" s="71" t="s">
        <v>406</v>
      </c>
      <c r="B3" s="71"/>
      <c r="C3" s="71"/>
      <c r="D3" s="71"/>
      <c r="E3" s="71"/>
      <c r="F3" s="71"/>
      <c r="G3" s="71"/>
      <c r="H3" s="71"/>
      <c r="I3" s="71"/>
      <c r="J3" s="71"/>
    </row>
    <row r="4" spans="1:10" ht="12.95" customHeight="1" x14ac:dyDescent="0.2">
      <c r="A4" s="72" t="s">
        <v>88</v>
      </c>
      <c r="B4" s="72"/>
      <c r="C4" s="72"/>
      <c r="D4" s="72"/>
      <c r="E4" s="72"/>
      <c r="F4" s="72"/>
      <c r="G4" s="72"/>
      <c r="H4" s="72"/>
      <c r="I4" s="72"/>
      <c r="J4" s="72"/>
    </row>
    <row r="5" spans="1:10" s="62" customFormat="1" ht="12.95" customHeight="1" x14ac:dyDescent="0.2">
      <c r="I5" s="373" t="s">
        <v>407</v>
      </c>
      <c r="J5" s="373"/>
    </row>
    <row r="6" spans="1:10" s="62" customFormat="1" ht="12.95" customHeight="1" x14ac:dyDescent="0.2"/>
    <row r="7" spans="1:10" s="46" customFormat="1" ht="99.95" customHeight="1" x14ac:dyDescent="0.2">
      <c r="A7" s="363" t="s">
        <v>20</v>
      </c>
      <c r="B7" s="363" t="s">
        <v>21</v>
      </c>
      <c r="C7" s="363"/>
      <c r="D7" s="363" t="s">
        <v>352</v>
      </c>
      <c r="E7" s="363"/>
      <c r="F7" s="242" t="s">
        <v>353</v>
      </c>
      <c r="G7" s="242"/>
      <c r="H7" s="242"/>
      <c r="I7" s="363" t="s">
        <v>354</v>
      </c>
      <c r="J7" s="363" t="s">
        <v>141</v>
      </c>
    </row>
    <row r="8" spans="1:10" s="46" customFormat="1" ht="168" customHeight="1" x14ac:dyDescent="0.2">
      <c r="A8" s="364"/>
      <c r="B8" s="366"/>
      <c r="C8" s="367"/>
      <c r="D8" s="366"/>
      <c r="E8" s="367"/>
      <c r="F8" s="34" t="s">
        <v>355</v>
      </c>
      <c r="G8" s="34" t="s">
        <v>393</v>
      </c>
      <c r="H8" s="34" t="s">
        <v>356</v>
      </c>
      <c r="I8" s="364"/>
      <c r="J8" s="364"/>
    </row>
    <row r="9" spans="1:10" s="62" customFormat="1" ht="12.95" customHeight="1" x14ac:dyDescent="0.2">
      <c r="A9" s="7" t="s">
        <v>26</v>
      </c>
      <c r="B9" s="242" t="s">
        <v>27</v>
      </c>
      <c r="C9" s="242"/>
      <c r="D9" s="242" t="s">
        <v>28</v>
      </c>
      <c r="E9" s="242"/>
      <c r="F9" s="7" t="s">
        <v>29</v>
      </c>
      <c r="G9" s="7" t="s">
        <v>30</v>
      </c>
      <c r="H9" s="7" t="s">
        <v>31</v>
      </c>
      <c r="I9" s="7" t="s">
        <v>42</v>
      </c>
      <c r="J9" s="7" t="s">
        <v>36</v>
      </c>
    </row>
    <row r="10" spans="1:10" s="62" customFormat="1" ht="56.1" customHeight="1" x14ac:dyDescent="0.2">
      <c r="A10" s="51" t="s">
        <v>26</v>
      </c>
      <c r="B10" s="369" t="s">
        <v>408</v>
      </c>
      <c r="C10" s="369"/>
      <c r="D10" s="109"/>
      <c r="E10" s="110"/>
      <c r="F10" s="89">
        <v>0</v>
      </c>
      <c r="G10" s="18">
        <v>0</v>
      </c>
      <c r="H10" s="18">
        <v>0</v>
      </c>
      <c r="I10" s="18">
        <v>0</v>
      </c>
      <c r="J10" s="18">
        <v>0</v>
      </c>
    </row>
    <row r="11" spans="1:10" s="62" customFormat="1" ht="12.95" customHeight="1" x14ac:dyDescent="0.2"/>
    <row r="12" spans="1:10" s="62" customFormat="1" ht="41.1" customHeight="1" x14ac:dyDescent="0.2">
      <c r="A12" s="377" t="s">
        <v>406</v>
      </c>
      <c r="B12" s="377"/>
      <c r="C12" s="377"/>
      <c r="D12" s="377"/>
      <c r="E12" s="377"/>
      <c r="F12" s="377"/>
      <c r="G12" s="377"/>
      <c r="H12" s="377"/>
      <c r="I12" s="377"/>
      <c r="J12" s="377"/>
    </row>
    <row r="13" spans="1:10" ht="12.95" customHeight="1" x14ac:dyDescent="0.2">
      <c r="A13" s="378" t="s">
        <v>357</v>
      </c>
      <c r="B13" s="378"/>
      <c r="C13" s="378"/>
      <c r="D13" s="378"/>
      <c r="E13" s="378"/>
      <c r="F13" s="378"/>
      <c r="G13" s="378"/>
      <c r="H13" s="378"/>
      <c r="I13" s="378"/>
      <c r="J13" s="378"/>
    </row>
    <row r="14" spans="1:10" s="62" customFormat="1" ht="12.95" customHeight="1" x14ac:dyDescent="0.2">
      <c r="I14" s="373" t="s">
        <v>407</v>
      </c>
      <c r="J14" s="373"/>
    </row>
    <row r="15" spans="1:10" s="62" customFormat="1" ht="12.95" customHeight="1" x14ac:dyDescent="0.2"/>
    <row r="16" spans="1:10" s="46" customFormat="1" ht="99.95" customHeight="1" x14ac:dyDescent="0.2">
      <c r="A16" s="363" t="s">
        <v>20</v>
      </c>
      <c r="B16" s="363" t="s">
        <v>21</v>
      </c>
      <c r="C16" s="363"/>
      <c r="D16" s="363" t="s">
        <v>352</v>
      </c>
      <c r="E16" s="363"/>
      <c r="F16" s="242" t="s">
        <v>353</v>
      </c>
      <c r="G16" s="242"/>
      <c r="H16" s="242"/>
      <c r="I16" s="363" t="s">
        <v>354</v>
      </c>
      <c r="J16" s="363" t="s">
        <v>141</v>
      </c>
    </row>
    <row r="17" spans="1:10" s="46" customFormat="1" ht="168" customHeight="1" x14ac:dyDescent="0.2">
      <c r="A17" s="364"/>
      <c r="B17" s="366"/>
      <c r="C17" s="367"/>
      <c r="D17" s="366"/>
      <c r="E17" s="367"/>
      <c r="F17" s="34" t="s">
        <v>355</v>
      </c>
      <c r="G17" s="34" t="s">
        <v>393</v>
      </c>
      <c r="H17" s="34" t="s">
        <v>356</v>
      </c>
      <c r="I17" s="364"/>
      <c r="J17" s="364"/>
    </row>
    <row r="18" spans="1:10" s="62" customFormat="1" ht="12.95" customHeight="1" x14ac:dyDescent="0.2">
      <c r="A18" s="7" t="s">
        <v>26</v>
      </c>
      <c r="B18" s="242" t="s">
        <v>27</v>
      </c>
      <c r="C18" s="242"/>
      <c r="D18" s="242" t="s">
        <v>28</v>
      </c>
      <c r="E18" s="242"/>
      <c r="F18" s="7" t="s">
        <v>29</v>
      </c>
      <c r="G18" s="7" t="s">
        <v>30</v>
      </c>
      <c r="H18" s="7" t="s">
        <v>31</v>
      </c>
      <c r="I18" s="7" t="s">
        <v>42</v>
      </c>
      <c r="J18" s="7" t="s">
        <v>36</v>
      </c>
    </row>
    <row r="19" spans="1:10" s="62" customFormat="1" ht="12.95" customHeight="1" x14ac:dyDescent="0.2"/>
  </sheetData>
  <mergeCells count="21">
    <mergeCell ref="B18:C18"/>
    <mergeCell ref="D18:E18"/>
    <mergeCell ref="I14:J14"/>
    <mergeCell ref="A16:A17"/>
    <mergeCell ref="B16:C17"/>
    <mergeCell ref="D16:E17"/>
    <mergeCell ref="F16:H16"/>
    <mergeCell ref="I16:I17"/>
    <mergeCell ref="J16:J17"/>
    <mergeCell ref="B9:C9"/>
    <mergeCell ref="D9:E9"/>
    <mergeCell ref="B10:C10"/>
    <mergeCell ref="A12:J12"/>
    <mergeCell ref="A13:J13"/>
    <mergeCell ref="I5:J5"/>
    <mergeCell ref="A7:A8"/>
    <mergeCell ref="B7:C8"/>
    <mergeCell ref="D7:E8"/>
    <mergeCell ref="F7:H7"/>
    <mergeCell ref="I7:I8"/>
    <mergeCell ref="J7:J8"/>
  </mergeCells>
  <pageMargins left="0.78740157480314965" right="0.19685039370078741" top="0.19685039370078741" bottom="0.19685039370078741" header="0" footer="0"/>
  <pageSetup paperSize="9" firstPageNumber="41" fitToHeight="0" pageOrder="overThenDown" orientation="landscape" useFirstPageNumber="1"/>
  <headerFooter>
    <oddFooter>&amp;C&amp;"Arial,normal"&amp;8&amp;P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outlinePr summaryBelow="0" summaryRight="0"/>
    <pageSetUpPr autoPageBreaks="0" fitToPage="1"/>
  </sheetPr>
  <dimension ref="A1:H13"/>
  <sheetViews>
    <sheetView workbookViewId="0"/>
  </sheetViews>
  <sheetFormatPr defaultColWidth="10.5" defaultRowHeight="11.45" customHeight="1" x14ac:dyDescent="0.2"/>
  <cols>
    <col min="1" max="1" width="11.6640625" style="63" customWidth="1"/>
    <col min="2" max="2" width="29.1640625" style="46" customWidth="1"/>
    <col min="3" max="8" width="21.6640625" style="46" customWidth="1"/>
  </cols>
  <sheetData>
    <row r="1" spans="1:8" s="46" customFormat="1" ht="27" customHeight="1" x14ac:dyDescent="0.2">
      <c r="A1" s="70" t="s">
        <v>409</v>
      </c>
      <c r="B1" s="70"/>
      <c r="C1" s="70"/>
      <c r="D1" s="70"/>
      <c r="E1" s="70"/>
      <c r="F1" s="70"/>
      <c r="G1" s="70"/>
      <c r="H1" s="70"/>
    </row>
    <row r="2" spans="1:8" s="62" customFormat="1" ht="12.95" customHeight="1" x14ac:dyDescent="0.2">
      <c r="A2" s="63"/>
      <c r="B2" s="46"/>
      <c r="C2" s="46"/>
      <c r="D2" s="46"/>
      <c r="E2" s="46"/>
      <c r="F2" s="46"/>
      <c r="G2" s="46"/>
      <c r="H2" s="46"/>
    </row>
    <row r="3" spans="1:8" s="46" customFormat="1" ht="12.95" customHeight="1" x14ac:dyDescent="0.2">
      <c r="A3" s="70" t="s">
        <v>410</v>
      </c>
      <c r="B3" s="70"/>
      <c r="C3" s="70"/>
      <c r="D3" s="70"/>
      <c r="E3" s="70"/>
      <c r="F3" s="70"/>
      <c r="G3" s="70"/>
      <c r="H3" s="70"/>
    </row>
    <row r="4" spans="1:8" s="46" customFormat="1" ht="12.95" customHeight="1" x14ac:dyDescent="0.2">
      <c r="A4" s="63"/>
      <c r="F4" s="56"/>
      <c r="G4" s="56"/>
      <c r="H4" s="56"/>
    </row>
    <row r="5" spans="1:8" s="46" customFormat="1" ht="12.95" customHeight="1" x14ac:dyDescent="0.2">
      <c r="A5" s="63"/>
      <c r="F5" s="56"/>
      <c r="G5" s="56"/>
      <c r="H5" s="50" t="s">
        <v>411</v>
      </c>
    </row>
    <row r="6" spans="1:8" s="46" customFormat="1" ht="12.95" customHeight="1" x14ac:dyDescent="0.2"/>
    <row r="7" spans="1:8" s="46" customFormat="1" ht="12.95" customHeight="1" x14ac:dyDescent="0.2">
      <c r="A7" s="64" t="s">
        <v>396</v>
      </c>
      <c r="B7" s="65"/>
      <c r="C7" s="360" t="s">
        <v>23</v>
      </c>
      <c r="D7" s="360"/>
      <c r="E7" s="360"/>
      <c r="F7" s="360" t="s">
        <v>24</v>
      </c>
      <c r="G7" s="360"/>
      <c r="H7" s="360"/>
    </row>
    <row r="8" spans="1:8" s="46" customFormat="1" ht="41.1" customHeight="1" x14ac:dyDescent="0.2">
      <c r="A8" s="111" t="s">
        <v>20</v>
      </c>
      <c r="B8" s="111" t="s">
        <v>21</v>
      </c>
      <c r="C8" s="51" t="s">
        <v>344</v>
      </c>
      <c r="D8" s="51" t="s">
        <v>345</v>
      </c>
      <c r="E8" s="51" t="s">
        <v>346</v>
      </c>
      <c r="F8" s="51" t="s">
        <v>344</v>
      </c>
      <c r="G8" s="51" t="s">
        <v>345</v>
      </c>
      <c r="H8" s="51" t="s">
        <v>346</v>
      </c>
    </row>
    <row r="9" spans="1:8" s="46" customFormat="1" ht="12.95" customHeight="1" x14ac:dyDescent="0.2">
      <c r="A9" s="51" t="s">
        <v>26</v>
      </c>
      <c r="B9" s="51" t="s">
        <v>27</v>
      </c>
      <c r="C9" s="51" t="s">
        <v>28</v>
      </c>
      <c r="D9" s="51" t="s">
        <v>29</v>
      </c>
      <c r="E9" s="51" t="s">
        <v>30</v>
      </c>
      <c r="F9" s="51" t="s">
        <v>31</v>
      </c>
      <c r="G9" s="51" t="s">
        <v>42</v>
      </c>
      <c r="H9" s="51" t="s">
        <v>36</v>
      </c>
    </row>
    <row r="10" spans="1:8" s="46" customFormat="1" ht="27" customHeight="1" x14ac:dyDescent="0.2">
      <c r="A10" s="51" t="s">
        <v>26</v>
      </c>
      <c r="B10" s="68" t="s">
        <v>412</v>
      </c>
      <c r="C10" s="112">
        <v>0.13</v>
      </c>
      <c r="D10" s="18">
        <v>0</v>
      </c>
      <c r="E10" s="112">
        <v>0.13</v>
      </c>
      <c r="F10" s="113">
        <v>0.06</v>
      </c>
      <c r="G10" s="18">
        <v>0</v>
      </c>
      <c r="H10" s="113">
        <v>0.06</v>
      </c>
    </row>
    <row r="11" spans="1:8" s="46" customFormat="1" ht="12.95" customHeight="1" x14ac:dyDescent="0.2">
      <c r="A11" s="51" t="s">
        <v>27</v>
      </c>
      <c r="B11" s="68" t="s">
        <v>158</v>
      </c>
      <c r="C11" s="13">
        <v>15027920.039999999</v>
      </c>
      <c r="D11" s="18">
        <v>0</v>
      </c>
      <c r="E11" s="13">
        <v>15027920.039999999</v>
      </c>
      <c r="F11" s="13">
        <v>396364099.07999998</v>
      </c>
      <c r="G11" s="114">
        <v>-600000</v>
      </c>
      <c r="H11" s="13">
        <v>395764099.07999998</v>
      </c>
    </row>
    <row r="12" spans="1:8" s="46" customFormat="1" ht="12.95" customHeight="1" x14ac:dyDescent="0.2">
      <c r="A12" s="51" t="s">
        <v>28</v>
      </c>
      <c r="B12" s="68" t="s">
        <v>141</v>
      </c>
      <c r="C12" s="13">
        <v>15027920.17</v>
      </c>
      <c r="D12" s="18">
        <v>0</v>
      </c>
      <c r="E12" s="13">
        <v>15027920.17</v>
      </c>
      <c r="F12" s="13">
        <v>396364099.13999999</v>
      </c>
      <c r="G12" s="114">
        <v>-600000</v>
      </c>
      <c r="H12" s="13">
        <v>395764099.13999999</v>
      </c>
    </row>
    <row r="13" spans="1:8" ht="12.95" customHeight="1" x14ac:dyDescent="0.2"/>
  </sheetData>
  <mergeCells count="2">
    <mergeCell ref="C7:E7"/>
    <mergeCell ref="F7:H7"/>
  </mergeCells>
  <pageMargins left="0.78740157480314965" right="0.19685039370078741" top="0.19685039370078741" bottom="0.19685039370078741" header="0" footer="0"/>
  <pageSetup paperSize="9" firstPageNumber="43" fitToHeight="0" pageOrder="overThenDown" orientation="landscape" useFirstPageNumber="1"/>
  <headerFooter>
    <oddFooter>&amp;C&amp;"Arial,normal"&amp;8&amp;P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outlinePr summaryBelow="0" summaryRight="0"/>
    <pageSetUpPr autoPageBreaks="0" fitToPage="1"/>
  </sheetPr>
  <dimension ref="A1:I26"/>
  <sheetViews>
    <sheetView workbookViewId="0"/>
  </sheetViews>
  <sheetFormatPr defaultColWidth="10.5" defaultRowHeight="11.45" customHeight="1" x14ac:dyDescent="0.2"/>
  <cols>
    <col min="1" max="1" width="11.6640625" style="62" customWidth="1"/>
    <col min="2" max="2" width="0.1640625" style="62" customWidth="1"/>
    <col min="3" max="3" width="29" style="62" customWidth="1"/>
    <col min="4" max="9" width="21.6640625" style="62" customWidth="1"/>
  </cols>
  <sheetData>
    <row r="1" spans="1:9" s="62" customFormat="1" ht="27" customHeight="1" x14ac:dyDescent="0.2">
      <c r="A1" s="70" t="s">
        <v>409</v>
      </c>
      <c r="B1" s="70"/>
      <c r="C1" s="70"/>
      <c r="D1" s="70"/>
      <c r="E1" s="70"/>
      <c r="F1" s="70"/>
      <c r="G1" s="70"/>
      <c r="H1" s="70"/>
      <c r="I1" s="70"/>
    </row>
    <row r="2" spans="1:9" s="62" customFormat="1" ht="12.95" customHeight="1" x14ac:dyDescent="0.2"/>
    <row r="3" spans="1:9" s="62" customFormat="1" ht="41.1" customHeight="1" x14ac:dyDescent="0.2">
      <c r="A3" s="71" t="s">
        <v>413</v>
      </c>
      <c r="B3" s="71"/>
      <c r="C3" s="71"/>
      <c r="D3" s="71"/>
      <c r="E3" s="71"/>
      <c r="F3" s="71"/>
      <c r="G3" s="71"/>
      <c r="H3" s="71"/>
      <c r="I3" s="71"/>
    </row>
    <row r="4" spans="1:9" ht="12.95" customHeight="1" x14ac:dyDescent="0.2">
      <c r="A4" s="72" t="s">
        <v>88</v>
      </c>
      <c r="B4" s="72"/>
      <c r="C4" s="72"/>
      <c r="D4" s="72"/>
      <c r="E4" s="72"/>
      <c r="F4" s="72"/>
      <c r="G4" s="72"/>
      <c r="H4" s="72"/>
      <c r="I4" s="72"/>
    </row>
    <row r="5" spans="1:9" s="62" customFormat="1" ht="12.95" customHeight="1" x14ac:dyDescent="0.2">
      <c r="H5" s="373" t="s">
        <v>414</v>
      </c>
      <c r="I5" s="373"/>
    </row>
    <row r="6" spans="1:9" s="62" customFormat="1" ht="12.95" customHeight="1" x14ac:dyDescent="0.2"/>
    <row r="7" spans="1:9" s="46" customFormat="1" ht="99.95" customHeight="1" x14ac:dyDescent="0.2">
      <c r="A7" s="363" t="s">
        <v>20</v>
      </c>
      <c r="B7" s="363" t="s">
        <v>21</v>
      </c>
      <c r="C7" s="363"/>
      <c r="D7" s="363" t="s">
        <v>352</v>
      </c>
      <c r="E7" s="242" t="s">
        <v>353</v>
      </c>
      <c r="F7" s="242"/>
      <c r="G7" s="242"/>
      <c r="H7" s="363" t="s">
        <v>354</v>
      </c>
      <c r="I7" s="363" t="s">
        <v>141</v>
      </c>
    </row>
    <row r="8" spans="1:9" s="46" customFormat="1" ht="168" customHeight="1" x14ac:dyDescent="0.2">
      <c r="A8" s="364"/>
      <c r="B8" s="366"/>
      <c r="C8" s="367"/>
      <c r="D8" s="364"/>
      <c r="E8" s="34" t="s">
        <v>355</v>
      </c>
      <c r="F8" s="34" t="s">
        <v>393</v>
      </c>
      <c r="G8" s="34" t="s">
        <v>356</v>
      </c>
      <c r="H8" s="364"/>
      <c r="I8" s="364"/>
    </row>
    <row r="9" spans="1:9" s="62" customFormat="1" ht="12.95" customHeight="1" x14ac:dyDescent="0.2">
      <c r="A9" s="7" t="s">
        <v>26</v>
      </c>
      <c r="B9" s="242" t="s">
        <v>27</v>
      </c>
      <c r="C9" s="242"/>
      <c r="D9" s="7" t="s">
        <v>28</v>
      </c>
      <c r="E9" s="7" t="s">
        <v>29</v>
      </c>
      <c r="F9" s="7" t="s">
        <v>30</v>
      </c>
      <c r="G9" s="7" t="s">
        <v>31</v>
      </c>
      <c r="H9" s="7" t="s">
        <v>42</v>
      </c>
      <c r="I9" s="7" t="s">
        <v>36</v>
      </c>
    </row>
    <row r="10" spans="1:9" s="62" customFormat="1" ht="56.1" customHeight="1" x14ac:dyDescent="0.2">
      <c r="A10" s="51" t="s">
        <v>26</v>
      </c>
      <c r="B10" s="251" t="s">
        <v>415</v>
      </c>
      <c r="C10" s="251"/>
      <c r="D10" s="21">
        <v>600000</v>
      </c>
      <c r="E10" s="18">
        <v>0</v>
      </c>
      <c r="F10" s="18">
        <v>0</v>
      </c>
      <c r="G10" s="18">
        <v>0</v>
      </c>
      <c r="H10" s="18">
        <v>0</v>
      </c>
      <c r="I10" s="21">
        <v>600000</v>
      </c>
    </row>
    <row r="11" spans="1:9" s="62" customFormat="1" ht="12.95" customHeight="1" x14ac:dyDescent="0.2">
      <c r="A11" s="51" t="s">
        <v>27</v>
      </c>
      <c r="B11" s="379" t="s">
        <v>416</v>
      </c>
      <c r="C11" s="379"/>
      <c r="D11" s="93">
        <v>600000</v>
      </c>
      <c r="E11" s="89">
        <v>0</v>
      </c>
      <c r="F11" s="18">
        <v>0</v>
      </c>
      <c r="G11" s="18">
        <v>0</v>
      </c>
      <c r="H11" s="18">
        <v>0</v>
      </c>
      <c r="I11" s="21">
        <v>600000</v>
      </c>
    </row>
    <row r="12" spans="1:9" s="62" customFormat="1" ht="56.1" customHeight="1" x14ac:dyDescent="0.2">
      <c r="A12" s="51" t="s">
        <v>28</v>
      </c>
      <c r="B12" s="380" t="s">
        <v>379</v>
      </c>
      <c r="C12" s="380"/>
      <c r="D12" s="93">
        <v>-600000</v>
      </c>
      <c r="E12" s="89">
        <v>0</v>
      </c>
      <c r="F12" s="18">
        <v>0</v>
      </c>
      <c r="G12" s="18">
        <v>0</v>
      </c>
      <c r="H12" s="18">
        <v>0</v>
      </c>
      <c r="I12" s="114">
        <v>-600000</v>
      </c>
    </row>
    <row r="13" spans="1:9" s="62" customFormat="1" ht="12.95" customHeight="1" x14ac:dyDescent="0.2">
      <c r="A13" s="51" t="s">
        <v>29</v>
      </c>
      <c r="B13" s="379" t="s">
        <v>416</v>
      </c>
      <c r="C13" s="379"/>
      <c r="D13" s="93">
        <v>-600000</v>
      </c>
      <c r="E13" s="89">
        <v>0</v>
      </c>
      <c r="F13" s="18">
        <v>0</v>
      </c>
      <c r="G13" s="18">
        <v>0</v>
      </c>
      <c r="H13" s="18">
        <v>0</v>
      </c>
      <c r="I13" s="114">
        <v>-600000</v>
      </c>
    </row>
    <row r="14" spans="1:9" s="62" customFormat="1" ht="12.95" customHeight="1" x14ac:dyDescent="0.2"/>
    <row r="15" spans="1:9" s="62" customFormat="1" ht="41.1" customHeight="1" x14ac:dyDescent="0.2">
      <c r="A15" s="71" t="s">
        <v>413</v>
      </c>
      <c r="B15" s="71"/>
      <c r="C15" s="71"/>
      <c r="D15" s="71"/>
      <c r="E15" s="71"/>
      <c r="F15" s="71"/>
      <c r="G15" s="71"/>
      <c r="H15" s="71"/>
      <c r="I15" s="71"/>
    </row>
    <row r="16" spans="1:9" ht="12.95" customHeight="1" x14ac:dyDescent="0.2">
      <c r="A16" s="76" t="s">
        <v>357</v>
      </c>
      <c r="B16" s="76"/>
      <c r="C16" s="76"/>
      <c r="D16" s="76"/>
      <c r="E16" s="76"/>
      <c r="F16" s="76"/>
      <c r="G16" s="76"/>
      <c r="H16" s="76"/>
      <c r="I16" s="76"/>
    </row>
    <row r="17" spans="1:9" s="62" customFormat="1" ht="12.95" customHeight="1" x14ac:dyDescent="0.2">
      <c r="I17" s="73" t="s">
        <v>414</v>
      </c>
    </row>
    <row r="18" spans="1:9" s="62" customFormat="1" ht="12.95" customHeight="1" x14ac:dyDescent="0.2"/>
    <row r="19" spans="1:9" s="46" customFormat="1" ht="99.95" customHeight="1" x14ac:dyDescent="0.2">
      <c r="A19" s="363" t="s">
        <v>20</v>
      </c>
      <c r="B19" s="363" t="s">
        <v>21</v>
      </c>
      <c r="C19" s="363"/>
      <c r="D19" s="363" t="s">
        <v>352</v>
      </c>
      <c r="E19" s="242" t="s">
        <v>353</v>
      </c>
      <c r="F19" s="242"/>
      <c r="G19" s="242"/>
      <c r="H19" s="363" t="s">
        <v>354</v>
      </c>
      <c r="I19" s="363" t="s">
        <v>141</v>
      </c>
    </row>
    <row r="20" spans="1:9" s="46" customFormat="1" ht="168" customHeight="1" x14ac:dyDescent="0.2">
      <c r="A20" s="364"/>
      <c r="B20" s="366"/>
      <c r="C20" s="367"/>
      <c r="D20" s="364"/>
      <c r="E20" s="34" t="s">
        <v>355</v>
      </c>
      <c r="F20" s="34" t="s">
        <v>393</v>
      </c>
      <c r="G20" s="34" t="s">
        <v>356</v>
      </c>
      <c r="H20" s="364"/>
      <c r="I20" s="364"/>
    </row>
    <row r="21" spans="1:9" s="62" customFormat="1" ht="12.95" customHeight="1" x14ac:dyDescent="0.2">
      <c r="A21" s="7" t="s">
        <v>26</v>
      </c>
      <c r="B21" s="242" t="s">
        <v>27</v>
      </c>
      <c r="C21" s="242"/>
      <c r="D21" s="7" t="s">
        <v>28</v>
      </c>
      <c r="E21" s="7" t="s">
        <v>29</v>
      </c>
      <c r="F21" s="7" t="s">
        <v>30</v>
      </c>
      <c r="G21" s="7" t="s">
        <v>31</v>
      </c>
      <c r="H21" s="7" t="s">
        <v>42</v>
      </c>
      <c r="I21" s="7" t="s">
        <v>36</v>
      </c>
    </row>
    <row r="22" spans="1:9" s="62" customFormat="1" ht="56.1" customHeight="1" x14ac:dyDescent="0.2">
      <c r="A22" s="7" t="s">
        <v>26</v>
      </c>
      <c r="B22" s="251" t="s">
        <v>417</v>
      </c>
      <c r="C22" s="251"/>
      <c r="D22" s="21">
        <v>600000</v>
      </c>
      <c r="E22" s="18">
        <v>0</v>
      </c>
      <c r="F22" s="18">
        <v>0</v>
      </c>
      <c r="G22" s="18">
        <v>0</v>
      </c>
      <c r="H22" s="18">
        <v>0</v>
      </c>
      <c r="I22" s="21">
        <v>600000</v>
      </c>
    </row>
    <row r="23" spans="1:9" s="62" customFormat="1" ht="12.95" customHeight="1" x14ac:dyDescent="0.2">
      <c r="A23" s="7" t="s">
        <v>27</v>
      </c>
      <c r="B23" s="368" t="s">
        <v>416</v>
      </c>
      <c r="C23" s="368"/>
      <c r="D23" s="93">
        <v>600000</v>
      </c>
      <c r="E23" s="89">
        <v>0</v>
      </c>
      <c r="F23" s="18">
        <v>0</v>
      </c>
      <c r="G23" s="18">
        <v>0</v>
      </c>
      <c r="H23" s="18">
        <v>0</v>
      </c>
      <c r="I23" s="21">
        <v>600000</v>
      </c>
    </row>
    <row r="24" spans="1:9" s="62" customFormat="1" ht="56.1" customHeight="1" x14ac:dyDescent="0.2">
      <c r="A24" s="7" t="s">
        <v>28</v>
      </c>
      <c r="B24" s="369" t="s">
        <v>418</v>
      </c>
      <c r="C24" s="369"/>
      <c r="D24" s="93">
        <v>600000</v>
      </c>
      <c r="E24" s="89">
        <v>0</v>
      </c>
      <c r="F24" s="18">
        <v>0</v>
      </c>
      <c r="G24" s="18">
        <v>0</v>
      </c>
      <c r="H24" s="18">
        <v>0</v>
      </c>
      <c r="I24" s="21">
        <v>600000</v>
      </c>
    </row>
    <row r="25" spans="1:9" s="62" customFormat="1" ht="12.95" customHeight="1" x14ac:dyDescent="0.2">
      <c r="A25" s="7" t="s">
        <v>29</v>
      </c>
      <c r="B25" s="368" t="s">
        <v>416</v>
      </c>
      <c r="C25" s="368"/>
      <c r="D25" s="93">
        <v>600000</v>
      </c>
      <c r="E25" s="89">
        <v>0</v>
      </c>
      <c r="F25" s="18">
        <v>0</v>
      </c>
      <c r="G25" s="18">
        <v>0</v>
      </c>
      <c r="H25" s="18">
        <v>0</v>
      </c>
      <c r="I25" s="21">
        <v>600000</v>
      </c>
    </row>
    <row r="26" spans="1:9" s="62" customFormat="1" ht="12.95" customHeight="1" x14ac:dyDescent="0.2"/>
  </sheetData>
  <mergeCells count="23">
    <mergeCell ref="B25:C25"/>
    <mergeCell ref="I19:I20"/>
    <mergeCell ref="B21:C21"/>
    <mergeCell ref="B22:C22"/>
    <mergeCell ref="B23:C23"/>
    <mergeCell ref="B24:C24"/>
    <mergeCell ref="A19:A20"/>
    <mergeCell ref="B19:C20"/>
    <mergeCell ref="D19:D20"/>
    <mergeCell ref="E19:G19"/>
    <mergeCell ref="H19:H20"/>
    <mergeCell ref="B9:C9"/>
    <mergeCell ref="B10:C10"/>
    <mergeCell ref="B11:C11"/>
    <mergeCell ref="B12:C12"/>
    <mergeCell ref="B13:C13"/>
    <mergeCell ref="H5:I5"/>
    <mergeCell ref="A7:A8"/>
    <mergeCell ref="B7:C8"/>
    <mergeCell ref="D7:D8"/>
    <mergeCell ref="E7:G7"/>
    <mergeCell ref="H7:H8"/>
    <mergeCell ref="I7:I8"/>
  </mergeCells>
  <pageMargins left="0.78740157480314965" right="0.19685039370078741" top="0.19685039370078741" bottom="0.19685039370078741" header="0" footer="0"/>
  <pageSetup paperSize="9" firstPageNumber="44" fitToHeight="0" pageOrder="overThenDown" orientation="landscape" useFirstPageNumber="1"/>
  <headerFooter>
    <oddFooter>&amp;C&amp;"Arial,normal"&amp;8&amp;P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outlinePr summaryBelow="0" summaryRight="0"/>
    <pageSetUpPr autoPageBreaks="0" fitToPage="1"/>
  </sheetPr>
  <dimension ref="A1:K10"/>
  <sheetViews>
    <sheetView workbookViewId="0"/>
  </sheetViews>
  <sheetFormatPr defaultColWidth="10.5" defaultRowHeight="11.45" customHeight="1" x14ac:dyDescent="0.2"/>
  <cols>
    <col min="1" max="1" width="11.6640625" style="1" customWidth="1"/>
    <col min="2" max="2" width="29.1640625" style="1" customWidth="1"/>
    <col min="3" max="11" width="14.33203125" style="1" customWidth="1"/>
  </cols>
  <sheetData>
    <row r="1" spans="1:11" ht="12.95" customHeight="1" x14ac:dyDescent="0.2">
      <c r="A1" s="71" t="s">
        <v>419</v>
      </c>
      <c r="B1" s="71"/>
      <c r="C1" s="71"/>
      <c r="D1" s="71"/>
      <c r="E1" s="71"/>
      <c r="F1" s="71"/>
      <c r="G1" s="71"/>
      <c r="H1" s="71"/>
      <c r="I1" s="71"/>
      <c r="J1" s="71"/>
      <c r="K1" s="71"/>
    </row>
    <row r="2" spans="1:11" s="1" customFormat="1" ht="11.1" customHeight="1" x14ac:dyDescent="0.2"/>
    <row r="3" spans="1:11" ht="12.95" customHeight="1" x14ac:dyDescent="0.2">
      <c r="A3" s="71" t="s">
        <v>420</v>
      </c>
      <c r="B3" s="71"/>
      <c r="C3" s="71"/>
      <c r="D3" s="71"/>
      <c r="E3" s="71"/>
      <c r="F3" s="71"/>
      <c r="G3" s="71"/>
      <c r="H3" s="71"/>
      <c r="I3" s="71"/>
      <c r="J3" s="71"/>
      <c r="K3" s="71"/>
    </row>
    <row r="4" spans="1:11" ht="12.95" customHeight="1" x14ac:dyDescent="0.2"/>
    <row r="5" spans="1:11" ht="12.95" customHeight="1" x14ac:dyDescent="0.2">
      <c r="K5" s="81" t="s">
        <v>421</v>
      </c>
    </row>
    <row r="6" spans="1:11" s="1" customFormat="1" ht="11.1" customHeight="1" x14ac:dyDescent="0.2"/>
    <row r="7" spans="1:11" s="1" customFormat="1" ht="12.95" customHeight="1" x14ac:dyDescent="0.2">
      <c r="A7" s="104" t="s">
        <v>396</v>
      </c>
      <c r="B7" s="104" t="s">
        <v>396</v>
      </c>
      <c r="C7" s="242" t="s">
        <v>23</v>
      </c>
      <c r="D7" s="242"/>
      <c r="E7" s="242"/>
      <c r="F7" s="242"/>
      <c r="G7" s="242" t="s">
        <v>24</v>
      </c>
      <c r="H7" s="242"/>
      <c r="I7" s="242"/>
      <c r="J7" s="242"/>
      <c r="K7" s="104" t="s">
        <v>396</v>
      </c>
    </row>
    <row r="8" spans="1:11" s="1" customFormat="1" ht="41.1" customHeight="1" x14ac:dyDescent="0.2">
      <c r="A8" s="115" t="s">
        <v>20</v>
      </c>
      <c r="B8" s="74" t="s">
        <v>21</v>
      </c>
      <c r="C8" s="7" t="s">
        <v>344</v>
      </c>
      <c r="D8" s="7" t="s">
        <v>422</v>
      </c>
      <c r="E8" s="7" t="s">
        <v>346</v>
      </c>
      <c r="F8" s="7" t="s">
        <v>423</v>
      </c>
      <c r="G8" s="7" t="s">
        <v>344</v>
      </c>
      <c r="H8" s="7" t="s">
        <v>422</v>
      </c>
      <c r="I8" s="7" t="s">
        <v>346</v>
      </c>
      <c r="J8" s="7" t="s">
        <v>423</v>
      </c>
      <c r="K8" s="115" t="s">
        <v>424</v>
      </c>
    </row>
    <row r="9" spans="1:11" s="1" customFormat="1" ht="12.95" customHeight="1" x14ac:dyDescent="0.2">
      <c r="A9" s="7" t="s">
        <v>26</v>
      </c>
      <c r="B9" s="7" t="s">
        <v>27</v>
      </c>
      <c r="C9" s="7" t="s">
        <v>28</v>
      </c>
      <c r="D9" s="7" t="s">
        <v>29</v>
      </c>
      <c r="E9" s="7" t="s">
        <v>30</v>
      </c>
      <c r="F9" s="7" t="s">
        <v>31</v>
      </c>
      <c r="G9" s="7" t="s">
        <v>42</v>
      </c>
      <c r="H9" s="7" t="s">
        <v>36</v>
      </c>
      <c r="I9" s="7" t="s">
        <v>47</v>
      </c>
      <c r="J9" s="7" t="s">
        <v>39</v>
      </c>
      <c r="K9" s="7" t="s">
        <v>41</v>
      </c>
    </row>
    <row r="10" spans="1:11" s="1" customFormat="1" ht="11.1" customHeight="1" x14ac:dyDescent="0.2"/>
  </sheetData>
  <mergeCells count="2">
    <mergeCell ref="C7:F7"/>
    <mergeCell ref="G7:J7"/>
  </mergeCells>
  <pageMargins left="0.78740157480314965" right="0.19685039370078741" top="0.19685039370078741" bottom="0.19685039370078741" header="0" footer="0"/>
  <pageSetup paperSize="9" firstPageNumber="46" fitToHeight="0" pageOrder="overThenDown" orientation="landscape" useFirstPageNumber="1"/>
  <headerFooter>
    <oddFooter>&amp;C&amp;"Arial,normal"&amp;8&amp;P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ht="12.95" customHeight="1" x14ac:dyDescent="0.2">
      <c r="A1" s="71" t="s">
        <v>419</v>
      </c>
      <c r="B1" s="71"/>
      <c r="C1" s="71"/>
      <c r="D1" s="71"/>
    </row>
    <row r="2" spans="1:4" s="1" customFormat="1" ht="11.1" customHeight="1" x14ac:dyDescent="0.2"/>
    <row r="3" spans="1:4" ht="12.95" customHeight="1" x14ac:dyDescent="0.2">
      <c r="A3" s="71" t="s">
        <v>425</v>
      </c>
      <c r="B3" s="71"/>
      <c r="C3" s="71"/>
      <c r="D3" s="71"/>
    </row>
    <row r="4" spans="1:4" ht="12.95" customHeight="1" x14ac:dyDescent="0.2"/>
    <row r="5" spans="1:4" ht="12.95" customHeight="1" x14ac:dyDescent="0.2">
      <c r="D5" s="73" t="s">
        <v>426</v>
      </c>
    </row>
    <row r="6" spans="1:4" ht="12.95" customHeight="1" x14ac:dyDescent="0.2"/>
    <row r="7" spans="1:4" s="1" customFormat="1" ht="27" customHeight="1" x14ac:dyDescent="0.2">
      <c r="A7" s="7" t="s">
        <v>20</v>
      </c>
      <c r="B7" s="7" t="s">
        <v>21</v>
      </c>
      <c r="C7" s="7" t="s">
        <v>94</v>
      </c>
      <c r="D7" s="7" t="s">
        <v>95</v>
      </c>
    </row>
    <row r="8" spans="1:4" s="1" customFormat="1" ht="12.95" customHeight="1" x14ac:dyDescent="0.2">
      <c r="A8" s="7" t="s">
        <v>26</v>
      </c>
      <c r="B8" s="7" t="s">
        <v>27</v>
      </c>
      <c r="C8" s="7" t="s">
        <v>28</v>
      </c>
      <c r="D8" s="7" t="s">
        <v>29</v>
      </c>
    </row>
    <row r="9" spans="1:4" ht="12.95" customHeight="1" x14ac:dyDescent="0.2"/>
  </sheetData>
  <pageMargins left="0.78740157480314965" right="0.19685039370078741" top="0.19685039370078741" bottom="0.19685039370078741" header="0" footer="0"/>
  <pageSetup paperSize="9" firstPageNumber="47" fitToHeight="0" pageOrder="overThenDown" orientation="portrait" useFirstPageNumber="1"/>
  <headerFooter>
    <oddFooter>&amp;C&amp;"Arial,normal"&amp;8&amp;P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outlinePr summaryBelow="0" summaryRight="0"/>
    <pageSetUpPr autoPageBreaks="0" fitToPage="1"/>
  </sheetPr>
  <dimension ref="A1:K10"/>
  <sheetViews>
    <sheetView workbookViewId="0"/>
  </sheetViews>
  <sheetFormatPr defaultColWidth="10.5" defaultRowHeight="11.45" customHeight="1" x14ac:dyDescent="0.2"/>
  <cols>
    <col min="1" max="1" width="11.6640625" style="1" customWidth="1"/>
    <col min="2" max="2" width="29.1640625" style="1" customWidth="1"/>
    <col min="3" max="11" width="14.33203125" style="1" customWidth="1"/>
  </cols>
  <sheetData>
    <row r="1" spans="1:11" ht="12.95" customHeight="1" x14ac:dyDescent="0.2">
      <c r="A1" s="71" t="s">
        <v>427</v>
      </c>
      <c r="B1" s="71"/>
      <c r="C1" s="71"/>
      <c r="D1" s="71"/>
      <c r="E1" s="71"/>
      <c r="F1" s="71"/>
      <c r="G1" s="71"/>
      <c r="H1" s="71"/>
      <c r="I1" s="71"/>
      <c r="J1" s="71"/>
      <c r="K1" s="71"/>
    </row>
    <row r="2" spans="1:11" ht="11.1" customHeight="1" x14ac:dyDescent="0.2"/>
    <row r="3" spans="1:11" ht="12.95" customHeight="1" x14ac:dyDescent="0.2">
      <c r="A3" s="71" t="s">
        <v>428</v>
      </c>
      <c r="B3" s="71"/>
      <c r="C3" s="71"/>
      <c r="D3" s="71"/>
      <c r="E3" s="71"/>
      <c r="F3" s="71"/>
      <c r="G3" s="71"/>
      <c r="H3" s="71"/>
      <c r="I3" s="71"/>
      <c r="J3" s="71"/>
      <c r="K3" s="71"/>
    </row>
    <row r="4" spans="1:11" ht="12.95" customHeight="1" x14ac:dyDescent="0.2"/>
    <row r="5" spans="1:11" ht="12.95" customHeight="1" x14ac:dyDescent="0.2">
      <c r="K5" s="81" t="s">
        <v>429</v>
      </c>
    </row>
    <row r="6" spans="1:11" s="1" customFormat="1" ht="11.1" customHeight="1" x14ac:dyDescent="0.2"/>
    <row r="7" spans="1:11" s="1" customFormat="1" ht="12.95" customHeight="1" x14ac:dyDescent="0.2">
      <c r="A7" s="104" t="s">
        <v>396</v>
      </c>
      <c r="B7" s="104" t="s">
        <v>396</v>
      </c>
      <c r="C7" s="242" t="s">
        <v>12</v>
      </c>
      <c r="D7" s="242"/>
      <c r="E7" s="242"/>
      <c r="F7" s="242"/>
      <c r="G7" s="242" t="s">
        <v>403</v>
      </c>
      <c r="H7" s="242"/>
      <c r="I7" s="242"/>
      <c r="J7" s="242"/>
      <c r="K7" s="104" t="s">
        <v>396</v>
      </c>
    </row>
    <row r="8" spans="1:11" ht="41.1" customHeight="1" x14ac:dyDescent="0.2">
      <c r="A8" s="74" t="s">
        <v>20</v>
      </c>
      <c r="B8" s="74" t="s">
        <v>21</v>
      </c>
      <c r="C8" s="7" t="s">
        <v>344</v>
      </c>
      <c r="D8" s="7" t="s">
        <v>422</v>
      </c>
      <c r="E8" s="7" t="s">
        <v>346</v>
      </c>
      <c r="F8" s="7" t="s">
        <v>423</v>
      </c>
      <c r="G8" s="7" t="s">
        <v>344</v>
      </c>
      <c r="H8" s="7" t="s">
        <v>422</v>
      </c>
      <c r="I8" s="7" t="s">
        <v>346</v>
      </c>
      <c r="J8" s="7" t="s">
        <v>423</v>
      </c>
      <c r="K8" s="115" t="s">
        <v>424</v>
      </c>
    </row>
    <row r="9" spans="1:11" ht="12.95" customHeight="1" x14ac:dyDescent="0.2">
      <c r="A9" s="7" t="s">
        <v>26</v>
      </c>
      <c r="B9" s="7" t="s">
        <v>27</v>
      </c>
      <c r="C9" s="7" t="s">
        <v>28</v>
      </c>
      <c r="D9" s="7" t="s">
        <v>29</v>
      </c>
      <c r="E9" s="7" t="s">
        <v>30</v>
      </c>
      <c r="F9" s="7" t="s">
        <v>31</v>
      </c>
      <c r="G9" s="7" t="s">
        <v>42</v>
      </c>
      <c r="H9" s="7" t="s">
        <v>36</v>
      </c>
      <c r="I9" s="7" t="s">
        <v>47</v>
      </c>
      <c r="J9" s="7" t="s">
        <v>39</v>
      </c>
      <c r="K9" s="7" t="s">
        <v>41</v>
      </c>
    </row>
    <row r="10" spans="1:11" s="1" customFormat="1" ht="11.1" customHeight="1" x14ac:dyDescent="0.2"/>
  </sheetData>
  <mergeCells count="2">
    <mergeCell ref="C7:F7"/>
    <mergeCell ref="G7:J7"/>
  </mergeCells>
  <pageMargins left="0.78740157480314965" right="0.19685039370078741" top="0.19685039370078741" bottom="0.19685039370078741" header="0" footer="0"/>
  <pageSetup paperSize="9" firstPageNumber="48" fitToHeight="0" pageOrder="overThenDown" orientation="landscape" useFirstPageNumber="1"/>
  <headerFooter>
    <oddFooter>&amp;C&amp;"Arial,normal"&amp;8&amp;P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AH49"/>
  <sheetViews>
    <sheetView workbookViewId="0"/>
  </sheetViews>
  <sheetFormatPr defaultColWidth="10.5" defaultRowHeight="11.45" customHeight="1" x14ac:dyDescent="0.2"/>
  <cols>
    <col min="1" max="1" width="10.5" style="29" customWidth="1"/>
    <col min="2" max="2" width="1.1640625" style="29" customWidth="1"/>
    <col min="3" max="3" width="3.83203125" style="29" customWidth="1"/>
    <col min="4" max="4" width="5" style="29" customWidth="1"/>
    <col min="5" max="5" width="0.6640625" style="29" customWidth="1"/>
    <col min="6" max="6" width="9.5" style="29" customWidth="1"/>
    <col min="7" max="7" width="0.5" style="29" customWidth="1"/>
    <col min="8" max="8" width="0.6640625" style="29" customWidth="1"/>
    <col min="9" max="9" width="9.33203125" style="29" customWidth="1"/>
    <col min="10" max="10" width="5.5" style="29" customWidth="1"/>
    <col min="11" max="11" width="0.33203125" style="29" customWidth="1"/>
    <col min="12" max="12" width="0.83203125" style="29" customWidth="1"/>
    <col min="13" max="13" width="1.83203125" style="29" customWidth="1"/>
    <col min="14" max="14" width="3.1640625" style="29" customWidth="1"/>
    <col min="15" max="15" width="0.6640625" style="29" customWidth="1"/>
    <col min="16" max="16" width="6.33203125" style="29" customWidth="1"/>
    <col min="17" max="17" width="2.33203125" style="29" customWidth="1"/>
    <col min="18" max="18" width="3.83203125" style="29" customWidth="1"/>
    <col min="19" max="19" width="2.5" style="29" customWidth="1"/>
    <col min="20" max="20" width="5.33203125" style="29" customWidth="1"/>
    <col min="21" max="21" width="1.33203125" style="29" customWidth="1"/>
    <col min="22" max="22" width="2.5" style="29" customWidth="1"/>
    <col min="23" max="23" width="0.6640625" style="29" customWidth="1"/>
    <col min="24" max="24" width="8.83203125" style="29" customWidth="1"/>
    <col min="25" max="25" width="0.6640625" style="29" customWidth="1"/>
    <col min="26" max="26" width="3" style="29" customWidth="1"/>
    <col min="27" max="27" width="2.33203125" style="29" customWidth="1"/>
    <col min="28" max="28" width="1.83203125" style="29" customWidth="1"/>
    <col min="29" max="29" width="0.6640625" style="29" customWidth="1"/>
    <col min="30" max="30" width="6.33203125" style="29" customWidth="1"/>
    <col min="31" max="31" width="2.1640625" style="29" customWidth="1"/>
    <col min="32" max="32" width="11.6640625" style="29" customWidth="1"/>
    <col min="33" max="34" width="0.1640625" style="29" customWidth="1"/>
  </cols>
  <sheetData>
    <row r="1" spans="1:33" s="8" customFormat="1" ht="12.95" customHeight="1" x14ac:dyDescent="0.2"/>
    <row r="2" spans="1:33" s="8" customFormat="1" ht="12.95" customHeight="1" x14ac:dyDescent="0.2">
      <c r="F2" s="6"/>
      <c r="G2" s="6"/>
      <c r="H2" s="6"/>
      <c r="I2" s="241" t="s">
        <v>1</v>
      </c>
      <c r="J2" s="241"/>
      <c r="K2" s="241"/>
      <c r="L2" s="241"/>
      <c r="M2" s="241"/>
      <c r="N2" s="241"/>
      <c r="O2" s="242" t="s">
        <v>2</v>
      </c>
      <c r="P2" s="242"/>
      <c r="Q2" s="242"/>
      <c r="R2" s="242"/>
      <c r="S2" s="242"/>
      <c r="T2" s="242"/>
      <c r="U2" s="242"/>
      <c r="V2" s="242"/>
      <c r="W2" s="242"/>
      <c r="X2" s="242"/>
      <c r="Y2" s="242"/>
      <c r="Z2" s="242"/>
      <c r="AA2" s="242"/>
      <c r="AB2" s="242"/>
      <c r="AC2" s="242"/>
      <c r="AD2" s="242"/>
      <c r="AE2" s="242"/>
      <c r="AF2" s="242"/>
      <c r="AG2" s="242"/>
    </row>
    <row r="3" spans="1:33" s="8" customFormat="1" ht="12.95" customHeight="1" x14ac:dyDescent="0.2">
      <c r="F3" s="6"/>
      <c r="G3" s="6"/>
      <c r="H3" s="6"/>
      <c r="I3" s="243" t="s">
        <v>3</v>
      </c>
      <c r="J3" s="243"/>
      <c r="K3" s="243"/>
      <c r="L3" s="243"/>
      <c r="M3" s="243"/>
      <c r="N3" s="243"/>
      <c r="O3" s="242" t="s">
        <v>4</v>
      </c>
      <c r="P3" s="242"/>
      <c r="Q3" s="242"/>
      <c r="R3" s="242"/>
      <c r="S3" s="242"/>
      <c r="T3" s="242"/>
      <c r="U3" s="242" t="s">
        <v>5</v>
      </c>
      <c r="V3" s="242"/>
      <c r="W3" s="242"/>
      <c r="X3" s="242"/>
      <c r="Y3" s="242"/>
      <c r="Z3" s="242"/>
      <c r="AA3" s="242"/>
      <c r="AB3" s="242"/>
      <c r="AC3" s="242" t="s">
        <v>6</v>
      </c>
      <c r="AD3" s="242"/>
      <c r="AE3" s="242"/>
      <c r="AF3" s="242"/>
      <c r="AG3" s="242"/>
    </row>
    <row r="4" spans="1:33" s="8" customFormat="1" ht="12.95" customHeight="1" x14ac:dyDescent="0.2">
      <c r="I4" s="242" t="s">
        <v>7</v>
      </c>
      <c r="J4" s="242"/>
      <c r="K4" s="242"/>
      <c r="L4" s="242"/>
      <c r="M4" s="242"/>
      <c r="N4" s="242"/>
      <c r="O4" s="242" t="s">
        <v>8</v>
      </c>
      <c r="P4" s="242"/>
      <c r="Q4" s="242"/>
      <c r="R4" s="242"/>
      <c r="S4" s="242"/>
      <c r="T4" s="242"/>
      <c r="U4" s="242" t="s">
        <v>9</v>
      </c>
      <c r="V4" s="242"/>
      <c r="W4" s="242"/>
      <c r="X4" s="242"/>
      <c r="Y4" s="242"/>
      <c r="Z4" s="242"/>
      <c r="AA4" s="242"/>
      <c r="AB4" s="242"/>
      <c r="AC4" s="242" t="s">
        <v>10</v>
      </c>
      <c r="AD4" s="242"/>
      <c r="AE4" s="242"/>
      <c r="AF4" s="242"/>
      <c r="AG4" s="242"/>
    </row>
    <row r="5" spans="1:33" s="29" customFormat="1" ht="12.95" customHeight="1" x14ac:dyDescent="0.2"/>
    <row r="6" spans="1:33" s="29" customFormat="1" ht="12.95" customHeight="1" x14ac:dyDescent="0.2">
      <c r="A6" s="244" t="s">
        <v>87</v>
      </c>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row>
    <row r="7" spans="1:33" s="29" customFormat="1" ht="12.95" customHeight="1" x14ac:dyDescent="0.2">
      <c r="A7" s="265" t="s">
        <v>88</v>
      </c>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row>
    <row r="8" spans="1:33" s="29" customFormat="1" ht="12.95" customHeight="1" x14ac:dyDescent="0.2"/>
    <row r="9" spans="1:33" s="29" customFormat="1" ht="27" customHeight="1" x14ac:dyDescent="0.2">
      <c r="C9" s="246" t="s">
        <v>13</v>
      </c>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row>
    <row r="10" spans="1:33" s="9" customFormat="1" ht="12.95" customHeight="1" x14ac:dyDescent="0.2">
      <c r="A10" s="247" t="s">
        <v>89</v>
      </c>
      <c r="B10" s="247"/>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row>
    <row r="11" spans="1:33" s="29" customFormat="1" ht="12.95" customHeight="1" x14ac:dyDescent="0.2">
      <c r="C11" s="246" t="s">
        <v>15</v>
      </c>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row>
    <row r="12" spans="1:33" s="9" customFormat="1" ht="12.95" customHeight="1" x14ac:dyDescent="0.2">
      <c r="A12" s="247" t="s">
        <v>90</v>
      </c>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row>
    <row r="13" spans="1:33" s="29" customFormat="1" ht="12.95" customHeight="1" x14ac:dyDescent="0.2"/>
    <row r="14" spans="1:33" s="29" customFormat="1" ht="12.95" customHeight="1" x14ac:dyDescent="0.2">
      <c r="U14" s="266" t="s">
        <v>91</v>
      </c>
      <c r="V14" s="266"/>
      <c r="W14" s="266"/>
      <c r="X14" s="266"/>
      <c r="Y14" s="266"/>
      <c r="Z14" s="266"/>
      <c r="AA14" s="266"/>
      <c r="AB14" s="266"/>
      <c r="AC14" s="266"/>
      <c r="AD14" s="266"/>
      <c r="AE14" s="266"/>
      <c r="AF14" s="266"/>
      <c r="AG14" s="266"/>
    </row>
    <row r="15" spans="1:33" s="29" customFormat="1" ht="12.95" customHeight="1" x14ac:dyDescent="0.2">
      <c r="U15" s="267" t="s">
        <v>92</v>
      </c>
      <c r="V15" s="267"/>
      <c r="W15" s="267"/>
      <c r="X15" s="267"/>
      <c r="Y15" s="267"/>
      <c r="Z15" s="267"/>
      <c r="AA15" s="267"/>
      <c r="AB15" s="267"/>
      <c r="AC15" s="267"/>
      <c r="AD15" s="267"/>
      <c r="AE15" s="267"/>
      <c r="AF15" s="267"/>
      <c r="AG15" s="267"/>
    </row>
    <row r="16" spans="1:33" s="29" customFormat="1" ht="12.95" customHeight="1" x14ac:dyDescent="0.2">
      <c r="U16" s="267" t="s">
        <v>93</v>
      </c>
      <c r="V16" s="267"/>
      <c r="W16" s="267"/>
      <c r="X16" s="267"/>
      <c r="Y16" s="267"/>
      <c r="Z16" s="267"/>
      <c r="AA16" s="267"/>
      <c r="AB16" s="267"/>
      <c r="AC16" s="267"/>
      <c r="AD16" s="267"/>
      <c r="AE16" s="267"/>
      <c r="AF16" s="267"/>
      <c r="AG16" s="267"/>
    </row>
    <row r="17" spans="1:33" s="1" customFormat="1" ht="12.95" customHeight="1" x14ac:dyDescent="0.2"/>
    <row r="18" spans="1:33" s="29" customFormat="1" ht="27" customHeight="1" x14ac:dyDescent="0.2">
      <c r="A18" s="242" t="s">
        <v>20</v>
      </c>
      <c r="B18" s="242"/>
      <c r="C18" s="242" t="s">
        <v>21</v>
      </c>
      <c r="D18" s="242"/>
      <c r="E18" s="242"/>
      <c r="F18" s="242"/>
      <c r="G18" s="242"/>
      <c r="H18" s="242"/>
      <c r="I18" s="242"/>
      <c r="J18" s="242"/>
      <c r="K18" s="242"/>
      <c r="L18" s="242" t="s">
        <v>22</v>
      </c>
      <c r="M18" s="242"/>
      <c r="N18" s="242"/>
      <c r="O18" s="242"/>
      <c r="P18" s="242"/>
      <c r="Q18" s="242" t="s">
        <v>94</v>
      </c>
      <c r="R18" s="242"/>
      <c r="S18" s="242"/>
      <c r="T18" s="242"/>
      <c r="U18" s="242" t="s">
        <v>95</v>
      </c>
      <c r="V18" s="242"/>
      <c r="W18" s="242"/>
      <c r="X18" s="242"/>
      <c r="Y18" s="242"/>
      <c r="Z18" s="242" t="s">
        <v>96</v>
      </c>
      <c r="AA18" s="242"/>
      <c r="AB18" s="242"/>
      <c r="AC18" s="242"/>
      <c r="AD18" s="242"/>
      <c r="AE18" s="242" t="s">
        <v>97</v>
      </c>
      <c r="AF18" s="242"/>
      <c r="AG18" s="242"/>
    </row>
    <row r="19" spans="1:33" s="29" customFormat="1" ht="12.95" customHeight="1" x14ac:dyDescent="0.2">
      <c r="A19" s="268" t="s">
        <v>26</v>
      </c>
      <c r="B19" s="268"/>
      <c r="C19" s="268" t="s">
        <v>27</v>
      </c>
      <c r="D19" s="268"/>
      <c r="E19" s="268"/>
      <c r="F19" s="268"/>
      <c r="G19" s="268"/>
      <c r="H19" s="268"/>
      <c r="I19" s="268"/>
      <c r="J19" s="268"/>
      <c r="K19" s="268"/>
      <c r="L19" s="268" t="s">
        <v>28</v>
      </c>
      <c r="M19" s="268"/>
      <c r="N19" s="268"/>
      <c r="O19" s="268"/>
      <c r="P19" s="268"/>
      <c r="Q19" s="268" t="s">
        <v>29</v>
      </c>
      <c r="R19" s="268"/>
      <c r="S19" s="268"/>
      <c r="T19" s="268"/>
      <c r="U19" s="268" t="s">
        <v>30</v>
      </c>
      <c r="V19" s="268"/>
      <c r="W19" s="268"/>
      <c r="X19" s="268"/>
      <c r="Y19" s="268"/>
      <c r="Z19" s="268" t="s">
        <v>31</v>
      </c>
      <c r="AA19" s="268"/>
      <c r="AB19" s="268"/>
      <c r="AC19" s="268"/>
      <c r="AD19" s="268"/>
      <c r="AE19" s="268" t="s">
        <v>42</v>
      </c>
      <c r="AF19" s="268"/>
      <c r="AG19" s="268"/>
    </row>
    <row r="20" spans="1:33" s="29" customFormat="1" ht="12.95" customHeight="1" x14ac:dyDescent="0.2">
      <c r="A20" s="242" t="s">
        <v>98</v>
      </c>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row>
    <row r="21" spans="1:33" s="29" customFormat="1" ht="27" customHeight="1" x14ac:dyDescent="0.2">
      <c r="A21" s="242" t="s">
        <v>26</v>
      </c>
      <c r="B21" s="242"/>
      <c r="C21" s="251" t="s">
        <v>99</v>
      </c>
      <c r="D21" s="251"/>
      <c r="E21" s="251"/>
      <c r="F21" s="251"/>
      <c r="G21" s="251"/>
      <c r="H21" s="251"/>
      <c r="I21" s="251"/>
      <c r="J21" s="251"/>
      <c r="K21" s="251"/>
      <c r="L21" s="15"/>
      <c r="M21" s="16"/>
      <c r="N21" s="16"/>
      <c r="O21" s="16"/>
      <c r="P21" s="17"/>
      <c r="Q21" s="253">
        <v>13195128.390000001</v>
      </c>
      <c r="R21" s="253"/>
      <c r="S21" s="253"/>
      <c r="T21" s="253"/>
      <c r="U21" s="253">
        <v>2927214.83</v>
      </c>
      <c r="V21" s="253"/>
      <c r="W21" s="253"/>
      <c r="X21" s="253"/>
      <c r="Y21" s="253"/>
      <c r="Z21" s="252">
        <v>7888435.6200000001</v>
      </c>
      <c r="AA21" s="252"/>
      <c r="AB21" s="252"/>
      <c r="AC21" s="252"/>
      <c r="AD21" s="252"/>
      <c r="AE21" s="252">
        <v>1356704.9</v>
      </c>
      <c r="AF21" s="252"/>
      <c r="AG21" s="252"/>
    </row>
    <row r="22" spans="1:33" s="29" customFormat="1" ht="12.95" customHeight="1" x14ac:dyDescent="0.2">
      <c r="A22" s="242" t="s">
        <v>27</v>
      </c>
      <c r="B22" s="242"/>
      <c r="C22" s="255" t="s">
        <v>100</v>
      </c>
      <c r="D22" s="255"/>
      <c r="E22" s="255"/>
      <c r="F22" s="255"/>
      <c r="G22" s="255"/>
      <c r="H22" s="255"/>
      <c r="I22" s="255"/>
      <c r="J22" s="255"/>
      <c r="K22" s="255"/>
      <c r="L22" s="242" t="s">
        <v>101</v>
      </c>
      <c r="M22" s="242"/>
      <c r="N22" s="242"/>
      <c r="O22" s="242"/>
      <c r="P22" s="242"/>
      <c r="Q22" s="253">
        <v>20704875.989999998</v>
      </c>
      <c r="R22" s="253"/>
      <c r="S22" s="253"/>
      <c r="T22" s="253"/>
      <c r="U22" s="253">
        <v>3888637.49</v>
      </c>
      <c r="V22" s="253"/>
      <c r="W22" s="253"/>
      <c r="X22" s="253"/>
      <c r="Y22" s="253"/>
      <c r="Z22" s="252">
        <v>7888435.6200000001</v>
      </c>
      <c r="AA22" s="252"/>
      <c r="AB22" s="252"/>
      <c r="AC22" s="252"/>
      <c r="AD22" s="252"/>
      <c r="AE22" s="252">
        <v>2318127.56</v>
      </c>
      <c r="AF22" s="252"/>
      <c r="AG22" s="252"/>
    </row>
    <row r="23" spans="1:33" s="29" customFormat="1" ht="84" customHeight="1" x14ac:dyDescent="0.2">
      <c r="A23" s="242" t="s">
        <v>28</v>
      </c>
      <c r="B23" s="242"/>
      <c r="C23" s="255" t="s">
        <v>102</v>
      </c>
      <c r="D23" s="255"/>
      <c r="E23" s="255"/>
      <c r="F23" s="255"/>
      <c r="G23" s="255"/>
      <c r="H23" s="255"/>
      <c r="I23" s="255"/>
      <c r="J23" s="255"/>
      <c r="K23" s="255"/>
      <c r="L23" s="242" t="s">
        <v>103</v>
      </c>
      <c r="M23" s="242"/>
      <c r="N23" s="242"/>
      <c r="O23" s="242"/>
      <c r="P23" s="242"/>
      <c r="Q23" s="269">
        <v>-8109747.5999999996</v>
      </c>
      <c r="R23" s="269"/>
      <c r="S23" s="269"/>
      <c r="T23" s="269"/>
      <c r="U23" s="257">
        <v>0</v>
      </c>
      <c r="V23" s="257"/>
      <c r="W23" s="257"/>
      <c r="X23" s="257"/>
      <c r="Y23" s="257"/>
      <c r="Z23" s="254">
        <v>0</v>
      </c>
      <c r="AA23" s="254"/>
      <c r="AB23" s="254"/>
      <c r="AC23" s="254"/>
      <c r="AD23" s="254"/>
      <c r="AE23" s="254">
        <v>0</v>
      </c>
      <c r="AF23" s="254"/>
      <c r="AG23" s="254"/>
    </row>
    <row r="24" spans="1:33" s="29" customFormat="1" ht="84" customHeight="1" x14ac:dyDescent="0.2">
      <c r="A24" s="242" t="s">
        <v>29</v>
      </c>
      <c r="B24" s="242"/>
      <c r="C24" s="255" t="s">
        <v>104</v>
      </c>
      <c r="D24" s="255"/>
      <c r="E24" s="255"/>
      <c r="F24" s="255"/>
      <c r="G24" s="255"/>
      <c r="H24" s="255"/>
      <c r="I24" s="255"/>
      <c r="J24" s="255"/>
      <c r="K24" s="255"/>
      <c r="L24" s="15"/>
      <c r="M24" s="16"/>
      <c r="N24" s="16"/>
      <c r="O24" s="16"/>
      <c r="P24" s="17"/>
      <c r="Q24" s="257">
        <v>0</v>
      </c>
      <c r="R24" s="257"/>
      <c r="S24" s="257"/>
      <c r="T24" s="257"/>
      <c r="U24" s="270">
        <v>-961422.66</v>
      </c>
      <c r="V24" s="270"/>
      <c r="W24" s="270"/>
      <c r="X24" s="270"/>
      <c r="Y24" s="270"/>
      <c r="Z24" s="254">
        <v>0</v>
      </c>
      <c r="AA24" s="254"/>
      <c r="AB24" s="254"/>
      <c r="AC24" s="254"/>
      <c r="AD24" s="254"/>
      <c r="AE24" s="271">
        <v>-961422.66</v>
      </c>
      <c r="AF24" s="271"/>
      <c r="AG24" s="271"/>
    </row>
    <row r="25" spans="1:33" s="29" customFormat="1" ht="111.95" customHeight="1" x14ac:dyDescent="0.2">
      <c r="A25" s="242" t="s">
        <v>30</v>
      </c>
      <c r="B25" s="242"/>
      <c r="C25" s="255" t="s">
        <v>105</v>
      </c>
      <c r="D25" s="255"/>
      <c r="E25" s="255"/>
      <c r="F25" s="255"/>
      <c r="G25" s="255"/>
      <c r="H25" s="255"/>
      <c r="I25" s="255"/>
      <c r="J25" s="255"/>
      <c r="K25" s="255"/>
      <c r="L25" s="15"/>
      <c r="M25" s="16"/>
      <c r="N25" s="16"/>
      <c r="O25" s="16"/>
      <c r="P25" s="17"/>
      <c r="Q25" s="256">
        <v>600000</v>
      </c>
      <c r="R25" s="256"/>
      <c r="S25" s="256"/>
      <c r="T25" s="256"/>
      <c r="U25" s="257">
        <v>0</v>
      </c>
      <c r="V25" s="257"/>
      <c r="W25" s="257"/>
      <c r="X25" s="257"/>
      <c r="Y25" s="257"/>
      <c r="Z25" s="254">
        <v>0</v>
      </c>
      <c r="AA25" s="254"/>
      <c r="AB25" s="254"/>
      <c r="AC25" s="254"/>
      <c r="AD25" s="254"/>
      <c r="AE25" s="254">
        <v>0</v>
      </c>
      <c r="AF25" s="254"/>
      <c r="AG25" s="254"/>
    </row>
    <row r="26" spans="1:33" s="29" customFormat="1" ht="27" customHeight="1" x14ac:dyDescent="0.2">
      <c r="A26" s="242" t="s">
        <v>31</v>
      </c>
      <c r="B26" s="242"/>
      <c r="C26" s="251" t="s">
        <v>106</v>
      </c>
      <c r="D26" s="251"/>
      <c r="E26" s="251"/>
      <c r="F26" s="251"/>
      <c r="G26" s="251"/>
      <c r="H26" s="251"/>
      <c r="I26" s="251"/>
      <c r="J26" s="251"/>
      <c r="K26" s="251"/>
      <c r="L26" s="242" t="s">
        <v>107</v>
      </c>
      <c r="M26" s="242"/>
      <c r="N26" s="242"/>
      <c r="O26" s="242"/>
      <c r="P26" s="242"/>
      <c r="Q26" s="253">
        <v>149476933.47999999</v>
      </c>
      <c r="R26" s="253"/>
      <c r="S26" s="253"/>
      <c r="T26" s="253"/>
      <c r="U26" s="253">
        <v>379912034.50999999</v>
      </c>
      <c r="V26" s="253"/>
      <c r="W26" s="253"/>
      <c r="X26" s="253"/>
      <c r="Y26" s="253"/>
      <c r="Z26" s="252">
        <v>45047805.57</v>
      </c>
      <c r="AA26" s="252"/>
      <c r="AB26" s="252"/>
      <c r="AC26" s="252"/>
      <c r="AD26" s="252"/>
      <c r="AE26" s="252">
        <v>162158142.15000001</v>
      </c>
      <c r="AF26" s="252"/>
      <c r="AG26" s="252"/>
    </row>
    <row r="27" spans="1:33" s="29" customFormat="1" ht="12.95" customHeight="1" x14ac:dyDescent="0.2">
      <c r="A27" s="242" t="s">
        <v>42</v>
      </c>
      <c r="B27" s="242"/>
      <c r="C27" s="251" t="s">
        <v>108</v>
      </c>
      <c r="D27" s="251"/>
      <c r="E27" s="251"/>
      <c r="F27" s="251"/>
      <c r="G27" s="251"/>
      <c r="H27" s="251"/>
      <c r="I27" s="251"/>
      <c r="J27" s="251"/>
      <c r="K27" s="251"/>
      <c r="L27" s="242" t="s">
        <v>109</v>
      </c>
      <c r="M27" s="242"/>
      <c r="N27" s="242"/>
      <c r="O27" s="242"/>
      <c r="P27" s="242"/>
      <c r="Q27" s="272">
        <v>-258457692.34999999</v>
      </c>
      <c r="R27" s="272"/>
      <c r="S27" s="272"/>
      <c r="T27" s="272"/>
      <c r="U27" s="273">
        <v>-215520957.56999999</v>
      </c>
      <c r="V27" s="273"/>
      <c r="W27" s="273"/>
      <c r="X27" s="273"/>
      <c r="Y27" s="273"/>
      <c r="Z27" s="274">
        <v>-74871333.069999993</v>
      </c>
      <c r="AA27" s="274"/>
      <c r="AB27" s="274"/>
      <c r="AC27" s="274"/>
      <c r="AD27" s="274"/>
      <c r="AE27" s="275">
        <v>-87011125.590000004</v>
      </c>
      <c r="AF27" s="275"/>
      <c r="AG27" s="275"/>
    </row>
    <row r="28" spans="1:33" s="29" customFormat="1" ht="12.95" customHeight="1" x14ac:dyDescent="0.2">
      <c r="A28" s="242" t="s">
        <v>36</v>
      </c>
      <c r="B28" s="242"/>
      <c r="C28" s="251" t="s">
        <v>110</v>
      </c>
      <c r="D28" s="251"/>
      <c r="E28" s="251"/>
      <c r="F28" s="251"/>
      <c r="G28" s="251"/>
      <c r="H28" s="251"/>
      <c r="I28" s="251"/>
      <c r="J28" s="251"/>
      <c r="K28" s="251"/>
      <c r="L28" s="242" t="s">
        <v>111</v>
      </c>
      <c r="M28" s="242"/>
      <c r="N28" s="242"/>
      <c r="O28" s="242"/>
      <c r="P28" s="242"/>
      <c r="Q28" s="276">
        <v>-2101747.33</v>
      </c>
      <c r="R28" s="276"/>
      <c r="S28" s="276"/>
      <c r="T28" s="276"/>
      <c r="U28" s="277">
        <v>-1558163.12</v>
      </c>
      <c r="V28" s="277"/>
      <c r="W28" s="277"/>
      <c r="X28" s="277"/>
      <c r="Y28" s="277"/>
      <c r="Z28" s="278">
        <v>-1474306.05</v>
      </c>
      <c r="AA28" s="278"/>
      <c r="AB28" s="278"/>
      <c r="AC28" s="278"/>
      <c r="AD28" s="278"/>
      <c r="AE28" s="279">
        <v>-1532759.13</v>
      </c>
      <c r="AF28" s="279"/>
      <c r="AG28" s="279"/>
    </row>
    <row r="29" spans="1:33" s="29" customFormat="1" ht="12.95" customHeight="1" x14ac:dyDescent="0.2">
      <c r="A29" s="242" t="s">
        <v>47</v>
      </c>
      <c r="B29" s="242"/>
      <c r="C29" s="251" t="s">
        <v>112</v>
      </c>
      <c r="D29" s="251"/>
      <c r="E29" s="251"/>
      <c r="F29" s="251"/>
      <c r="G29" s="251"/>
      <c r="H29" s="251"/>
      <c r="I29" s="251"/>
      <c r="J29" s="251"/>
      <c r="K29" s="251"/>
      <c r="L29" s="242" t="s">
        <v>113</v>
      </c>
      <c r="M29" s="242"/>
      <c r="N29" s="242"/>
      <c r="O29" s="242"/>
      <c r="P29" s="242"/>
      <c r="Q29" s="280">
        <v>-230537.89</v>
      </c>
      <c r="R29" s="280"/>
      <c r="S29" s="280"/>
      <c r="T29" s="280"/>
      <c r="U29" s="281">
        <v>-1.1000000000000001</v>
      </c>
      <c r="V29" s="281"/>
      <c r="W29" s="281"/>
      <c r="X29" s="281"/>
      <c r="Y29" s="281"/>
      <c r="Z29" s="282">
        <v>-125747.58</v>
      </c>
      <c r="AA29" s="282"/>
      <c r="AB29" s="282"/>
      <c r="AC29" s="282"/>
      <c r="AD29" s="282"/>
      <c r="AE29" s="254">
        <v>0</v>
      </c>
      <c r="AF29" s="254"/>
      <c r="AG29" s="254"/>
    </row>
    <row r="30" spans="1:33" s="29" customFormat="1" ht="27" customHeight="1" x14ac:dyDescent="0.2">
      <c r="A30" s="242" t="s">
        <v>39</v>
      </c>
      <c r="B30" s="242"/>
      <c r="C30" s="251" t="s">
        <v>114</v>
      </c>
      <c r="D30" s="251"/>
      <c r="E30" s="251"/>
      <c r="F30" s="251"/>
      <c r="G30" s="251"/>
      <c r="H30" s="251"/>
      <c r="I30" s="251"/>
      <c r="J30" s="251"/>
      <c r="K30" s="251"/>
      <c r="L30" s="242" t="s">
        <v>115</v>
      </c>
      <c r="M30" s="242"/>
      <c r="N30" s="242"/>
      <c r="O30" s="242"/>
      <c r="P30" s="242"/>
      <c r="Q30" s="283">
        <v>-20926551.789999999</v>
      </c>
      <c r="R30" s="283"/>
      <c r="S30" s="283"/>
      <c r="T30" s="283"/>
      <c r="U30" s="284">
        <v>-44515191.759999998</v>
      </c>
      <c r="V30" s="284"/>
      <c r="W30" s="284"/>
      <c r="X30" s="284"/>
      <c r="Y30" s="284"/>
      <c r="Z30" s="285">
        <v>-9968541.2799999993</v>
      </c>
      <c r="AA30" s="285"/>
      <c r="AB30" s="285"/>
      <c r="AC30" s="285"/>
      <c r="AD30" s="285"/>
      <c r="AE30" s="286">
        <v>-14758283.02</v>
      </c>
      <c r="AF30" s="286"/>
      <c r="AG30" s="286"/>
    </row>
    <row r="31" spans="1:33" s="29" customFormat="1" ht="12.95" customHeight="1" x14ac:dyDescent="0.2">
      <c r="A31" s="242" t="s">
        <v>41</v>
      </c>
      <c r="B31" s="242"/>
      <c r="C31" s="251" t="s">
        <v>116</v>
      </c>
      <c r="D31" s="251"/>
      <c r="E31" s="251"/>
      <c r="F31" s="251"/>
      <c r="G31" s="251"/>
      <c r="H31" s="251"/>
      <c r="I31" s="251"/>
      <c r="J31" s="251"/>
      <c r="K31" s="251"/>
      <c r="L31" s="242" t="s">
        <v>117</v>
      </c>
      <c r="M31" s="242"/>
      <c r="N31" s="242"/>
      <c r="O31" s="242"/>
      <c r="P31" s="242"/>
      <c r="Q31" s="256">
        <v>255969.58</v>
      </c>
      <c r="R31" s="256"/>
      <c r="S31" s="256"/>
      <c r="T31" s="256"/>
      <c r="U31" s="256">
        <v>600599.97</v>
      </c>
      <c r="V31" s="256"/>
      <c r="W31" s="256"/>
      <c r="X31" s="256"/>
      <c r="Y31" s="256"/>
      <c r="Z31" s="258">
        <v>156740.07999999999</v>
      </c>
      <c r="AA31" s="258"/>
      <c r="AB31" s="258"/>
      <c r="AC31" s="258"/>
      <c r="AD31" s="258"/>
      <c r="AE31" s="254">
        <v>0</v>
      </c>
      <c r="AF31" s="254"/>
      <c r="AG31" s="254"/>
    </row>
    <row r="32" spans="1:33" s="29" customFormat="1" ht="12.95" customHeight="1" x14ac:dyDescent="0.2">
      <c r="A32" s="242" t="s">
        <v>44</v>
      </c>
      <c r="B32" s="242"/>
      <c r="C32" s="251" t="s">
        <v>118</v>
      </c>
      <c r="D32" s="251"/>
      <c r="E32" s="251"/>
      <c r="F32" s="251"/>
      <c r="G32" s="251"/>
      <c r="H32" s="251"/>
      <c r="I32" s="251"/>
      <c r="J32" s="251"/>
      <c r="K32" s="251"/>
      <c r="L32" s="242" t="s">
        <v>117</v>
      </c>
      <c r="M32" s="242"/>
      <c r="N32" s="242"/>
      <c r="O32" s="242"/>
      <c r="P32" s="242"/>
      <c r="Q32" s="287">
        <v>-438650</v>
      </c>
      <c r="R32" s="287"/>
      <c r="S32" s="287"/>
      <c r="T32" s="287"/>
      <c r="U32" s="257">
        <v>0</v>
      </c>
      <c r="V32" s="257"/>
      <c r="W32" s="257"/>
      <c r="X32" s="257"/>
      <c r="Y32" s="257"/>
      <c r="Z32" s="254">
        <v>0</v>
      </c>
      <c r="AA32" s="254"/>
      <c r="AB32" s="254"/>
      <c r="AC32" s="254"/>
      <c r="AD32" s="254"/>
      <c r="AE32" s="254">
        <v>0</v>
      </c>
      <c r="AF32" s="254"/>
      <c r="AG32" s="254"/>
    </row>
    <row r="33" spans="1:34" s="29" customFormat="1" ht="27" customHeight="1" x14ac:dyDescent="0.2">
      <c r="A33" s="242" t="s">
        <v>55</v>
      </c>
      <c r="B33" s="242"/>
      <c r="C33" s="251" t="s">
        <v>119</v>
      </c>
      <c r="D33" s="251"/>
      <c r="E33" s="251"/>
      <c r="F33" s="251"/>
      <c r="G33" s="251"/>
      <c r="H33" s="251"/>
      <c r="I33" s="251"/>
      <c r="J33" s="251"/>
      <c r="K33" s="251"/>
      <c r="L33" s="242" t="s">
        <v>51</v>
      </c>
      <c r="M33" s="242"/>
      <c r="N33" s="242"/>
      <c r="O33" s="242"/>
      <c r="P33" s="242"/>
      <c r="Q33" s="288">
        <v>-119227147.91</v>
      </c>
      <c r="R33" s="288"/>
      <c r="S33" s="288"/>
      <c r="T33" s="288"/>
      <c r="U33" s="253">
        <v>121845535.76000001</v>
      </c>
      <c r="V33" s="253"/>
      <c r="W33" s="253"/>
      <c r="X33" s="253"/>
      <c r="Y33" s="253"/>
      <c r="Z33" s="289">
        <v>-33346946.710000001</v>
      </c>
      <c r="AA33" s="289"/>
      <c r="AB33" s="289"/>
      <c r="AC33" s="289"/>
      <c r="AD33" s="289"/>
      <c r="AE33" s="252">
        <v>60212679.310000002</v>
      </c>
      <c r="AF33" s="252"/>
      <c r="AG33" s="252"/>
    </row>
    <row r="34" spans="1:34" s="29" customFormat="1" ht="12.95" customHeight="1" x14ac:dyDescent="0.2">
      <c r="A34" s="242" t="s">
        <v>58</v>
      </c>
      <c r="B34" s="242"/>
      <c r="C34" s="251" t="s">
        <v>120</v>
      </c>
      <c r="D34" s="251"/>
      <c r="E34" s="251"/>
      <c r="F34" s="251"/>
      <c r="G34" s="251"/>
      <c r="H34" s="251"/>
      <c r="I34" s="251"/>
      <c r="J34" s="251"/>
      <c r="K34" s="251"/>
      <c r="L34" s="242" t="s">
        <v>51</v>
      </c>
      <c r="M34" s="242"/>
      <c r="N34" s="242"/>
      <c r="O34" s="242"/>
      <c r="P34" s="242"/>
      <c r="Q34" s="253">
        <v>26505469.149999999</v>
      </c>
      <c r="R34" s="253"/>
      <c r="S34" s="253"/>
      <c r="T34" s="253"/>
      <c r="U34" s="290">
        <v>-26497943.25</v>
      </c>
      <c r="V34" s="290"/>
      <c r="W34" s="290"/>
      <c r="X34" s="290"/>
      <c r="Y34" s="290"/>
      <c r="Z34" s="252">
        <v>11468906.449999999</v>
      </c>
      <c r="AA34" s="252"/>
      <c r="AB34" s="252"/>
      <c r="AC34" s="252"/>
      <c r="AD34" s="252"/>
      <c r="AE34" s="291">
        <v>-12964728.9</v>
      </c>
      <c r="AF34" s="291"/>
      <c r="AG34" s="291"/>
    </row>
    <row r="35" spans="1:34" s="29" customFormat="1" ht="12.95" customHeight="1" x14ac:dyDescent="0.2">
      <c r="A35" s="242" t="s">
        <v>60</v>
      </c>
      <c r="B35" s="242"/>
      <c r="C35" s="255" t="s">
        <v>121</v>
      </c>
      <c r="D35" s="255"/>
      <c r="E35" s="255"/>
      <c r="F35" s="255"/>
      <c r="G35" s="255"/>
      <c r="H35" s="255"/>
      <c r="I35" s="255"/>
      <c r="J35" s="255"/>
      <c r="K35" s="255"/>
      <c r="L35" s="242" t="s">
        <v>51</v>
      </c>
      <c r="M35" s="242"/>
      <c r="N35" s="242"/>
      <c r="O35" s="242"/>
      <c r="P35" s="242"/>
      <c r="Q35" s="292">
        <v>-5421655</v>
      </c>
      <c r="R35" s="292"/>
      <c r="S35" s="292"/>
      <c r="T35" s="292"/>
      <c r="U35" s="293">
        <v>-24816380</v>
      </c>
      <c r="V35" s="293"/>
      <c r="W35" s="293"/>
      <c r="X35" s="293"/>
      <c r="Y35" s="293"/>
      <c r="Z35" s="254">
        <v>0</v>
      </c>
      <c r="AA35" s="254"/>
      <c r="AB35" s="254"/>
      <c r="AC35" s="254"/>
      <c r="AD35" s="254"/>
      <c r="AE35" s="294">
        <v>-8739133</v>
      </c>
      <c r="AF35" s="294"/>
      <c r="AG35" s="294"/>
    </row>
    <row r="36" spans="1:34" s="29" customFormat="1" ht="12.95" customHeight="1" x14ac:dyDescent="0.2">
      <c r="A36" s="242" t="s">
        <v>63</v>
      </c>
      <c r="B36" s="242"/>
      <c r="C36" s="255" t="s">
        <v>122</v>
      </c>
      <c r="D36" s="255"/>
      <c r="E36" s="255"/>
      <c r="F36" s="255"/>
      <c r="G36" s="255"/>
      <c r="H36" s="255"/>
      <c r="I36" s="255"/>
      <c r="J36" s="255"/>
      <c r="K36" s="255"/>
      <c r="L36" s="242" t="s">
        <v>51</v>
      </c>
      <c r="M36" s="242"/>
      <c r="N36" s="242"/>
      <c r="O36" s="242"/>
      <c r="P36" s="242"/>
      <c r="Q36" s="253">
        <v>31927124.149999999</v>
      </c>
      <c r="R36" s="253"/>
      <c r="S36" s="253"/>
      <c r="T36" s="253"/>
      <c r="U36" s="295">
        <v>-1681563.25</v>
      </c>
      <c r="V36" s="295"/>
      <c r="W36" s="295"/>
      <c r="X36" s="295"/>
      <c r="Y36" s="295"/>
      <c r="Z36" s="252">
        <v>11468906.449999999</v>
      </c>
      <c r="AA36" s="252"/>
      <c r="AB36" s="252"/>
      <c r="AC36" s="252"/>
      <c r="AD36" s="252"/>
      <c r="AE36" s="296">
        <v>-4225595.9000000004</v>
      </c>
      <c r="AF36" s="296"/>
      <c r="AG36" s="296"/>
    </row>
    <row r="37" spans="1:34" s="29" customFormat="1" ht="27" customHeight="1" x14ac:dyDescent="0.2">
      <c r="A37" s="242" t="s">
        <v>66</v>
      </c>
      <c r="B37" s="242"/>
      <c r="C37" s="251" t="s">
        <v>123</v>
      </c>
      <c r="D37" s="251"/>
      <c r="E37" s="251"/>
      <c r="F37" s="251"/>
      <c r="G37" s="251"/>
      <c r="H37" s="251"/>
      <c r="I37" s="251"/>
      <c r="J37" s="251"/>
      <c r="K37" s="251"/>
      <c r="L37" s="15"/>
      <c r="M37" s="16"/>
      <c r="N37" s="16"/>
      <c r="O37" s="16"/>
      <c r="P37" s="17"/>
      <c r="Q37" s="297">
        <v>-92721678.760000005</v>
      </c>
      <c r="R37" s="297"/>
      <c r="S37" s="297"/>
      <c r="T37" s="297"/>
      <c r="U37" s="253">
        <v>95347592.510000005</v>
      </c>
      <c r="V37" s="253"/>
      <c r="W37" s="253"/>
      <c r="X37" s="253"/>
      <c r="Y37" s="253"/>
      <c r="Z37" s="298">
        <v>-21878040.260000002</v>
      </c>
      <c r="AA37" s="298"/>
      <c r="AB37" s="298"/>
      <c r="AC37" s="298"/>
      <c r="AD37" s="298"/>
      <c r="AE37" s="252">
        <v>47247950.409999996</v>
      </c>
      <c r="AF37" s="252"/>
      <c r="AG37" s="252"/>
    </row>
    <row r="38" spans="1:34" s="29" customFormat="1" ht="12.95" customHeight="1" x14ac:dyDescent="0.2">
      <c r="A38" s="242" t="s">
        <v>124</v>
      </c>
      <c r="B38" s="242"/>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row>
    <row r="39" spans="1:34" s="29" customFormat="1" ht="56.1" customHeight="1" x14ac:dyDescent="0.2">
      <c r="A39" s="242" t="s">
        <v>46</v>
      </c>
      <c r="B39" s="242"/>
      <c r="C39" s="251" t="s">
        <v>125</v>
      </c>
      <c r="D39" s="251"/>
      <c r="E39" s="251"/>
      <c r="F39" s="251"/>
      <c r="G39" s="251"/>
      <c r="H39" s="251"/>
      <c r="I39" s="251"/>
      <c r="J39" s="251"/>
      <c r="K39" s="251"/>
      <c r="L39" s="15"/>
      <c r="M39" s="16"/>
      <c r="N39" s="16"/>
      <c r="O39" s="16"/>
      <c r="P39" s="17"/>
      <c r="Q39" s="253">
        <v>4553207.2</v>
      </c>
      <c r="R39" s="253"/>
      <c r="S39" s="253"/>
      <c r="T39" s="253"/>
      <c r="U39" s="299">
        <v>-5378150.3799999999</v>
      </c>
      <c r="V39" s="299"/>
      <c r="W39" s="299"/>
      <c r="X39" s="299"/>
      <c r="Y39" s="299"/>
      <c r="Z39" s="254">
        <v>0</v>
      </c>
      <c r="AA39" s="254"/>
      <c r="AB39" s="254"/>
      <c r="AC39" s="254"/>
      <c r="AD39" s="254"/>
      <c r="AE39" s="300">
        <v>-4482507.99</v>
      </c>
      <c r="AF39" s="300"/>
      <c r="AG39" s="300"/>
    </row>
    <row r="40" spans="1:34" s="29" customFormat="1" ht="84" customHeight="1" x14ac:dyDescent="0.2">
      <c r="A40" s="242" t="s">
        <v>49</v>
      </c>
      <c r="B40" s="242"/>
      <c r="C40" s="301" t="s">
        <v>126</v>
      </c>
      <c r="D40" s="301"/>
      <c r="E40" s="301"/>
      <c r="F40" s="301"/>
      <c r="G40" s="301"/>
      <c r="H40" s="301"/>
      <c r="I40" s="301"/>
      <c r="J40" s="301"/>
      <c r="K40" s="301"/>
      <c r="L40" s="15"/>
      <c r="M40" s="16"/>
      <c r="N40" s="16"/>
      <c r="O40" s="16"/>
      <c r="P40" s="17"/>
      <c r="Q40" s="253">
        <v>4553207.2</v>
      </c>
      <c r="R40" s="253"/>
      <c r="S40" s="253"/>
      <c r="T40" s="253"/>
      <c r="U40" s="299">
        <v>-5378150.3799999999</v>
      </c>
      <c r="V40" s="299"/>
      <c r="W40" s="299"/>
      <c r="X40" s="299"/>
      <c r="Y40" s="299"/>
      <c r="Z40" s="254">
        <v>0</v>
      </c>
      <c r="AA40" s="254"/>
      <c r="AB40" s="254"/>
      <c r="AC40" s="254"/>
      <c r="AD40" s="254"/>
      <c r="AE40" s="300">
        <v>-4482507.99</v>
      </c>
      <c r="AF40" s="300"/>
      <c r="AG40" s="300"/>
    </row>
    <row r="41" spans="1:34" s="29" customFormat="1" ht="69.95" customHeight="1" x14ac:dyDescent="0.2">
      <c r="A41" s="242" t="s">
        <v>54</v>
      </c>
      <c r="B41" s="242"/>
      <c r="C41" s="301" t="s">
        <v>127</v>
      </c>
      <c r="D41" s="301"/>
      <c r="E41" s="301"/>
      <c r="F41" s="301"/>
      <c r="G41" s="301"/>
      <c r="H41" s="301"/>
      <c r="I41" s="301"/>
      <c r="J41" s="301"/>
      <c r="K41" s="301"/>
      <c r="L41" s="15"/>
      <c r="M41" s="16"/>
      <c r="N41" s="16"/>
      <c r="O41" s="16"/>
      <c r="P41" s="17"/>
      <c r="Q41" s="253">
        <v>9748580.5299999993</v>
      </c>
      <c r="R41" s="253"/>
      <c r="S41" s="253"/>
      <c r="T41" s="253"/>
      <c r="U41" s="302">
        <v>-8171436.5499999998</v>
      </c>
      <c r="V41" s="302"/>
      <c r="W41" s="302"/>
      <c r="X41" s="302"/>
      <c r="Y41" s="302"/>
      <c r="Z41" s="254">
        <v>0</v>
      </c>
      <c r="AA41" s="254"/>
      <c r="AB41" s="254"/>
      <c r="AC41" s="254"/>
      <c r="AD41" s="254"/>
      <c r="AE41" s="303">
        <v>-6223584.3200000003</v>
      </c>
      <c r="AF41" s="303"/>
      <c r="AG41" s="303"/>
    </row>
    <row r="42" spans="1:34" s="29" customFormat="1" ht="98.1" customHeight="1" x14ac:dyDescent="0.2">
      <c r="A42" s="242" t="s">
        <v>74</v>
      </c>
      <c r="B42" s="242"/>
      <c r="C42" s="304" t="s">
        <v>128</v>
      </c>
      <c r="D42" s="304"/>
      <c r="E42" s="304"/>
      <c r="F42" s="304"/>
      <c r="G42" s="304"/>
      <c r="H42" s="304"/>
      <c r="I42" s="304"/>
      <c r="J42" s="304"/>
      <c r="K42" s="304"/>
      <c r="L42" s="15"/>
      <c r="M42" s="16"/>
      <c r="N42" s="16"/>
      <c r="O42" s="16"/>
      <c r="P42" s="17"/>
      <c r="Q42" s="305">
        <v>-5195373.33</v>
      </c>
      <c r="R42" s="305"/>
      <c r="S42" s="305"/>
      <c r="T42" s="305"/>
      <c r="U42" s="253">
        <v>2793286.17</v>
      </c>
      <c r="V42" s="253"/>
      <c r="W42" s="253"/>
      <c r="X42" s="253"/>
      <c r="Y42" s="253"/>
      <c r="Z42" s="254">
        <v>0</v>
      </c>
      <c r="AA42" s="254"/>
      <c r="AB42" s="254"/>
      <c r="AC42" s="254"/>
      <c r="AD42" s="254"/>
      <c r="AE42" s="252">
        <v>1741076.33</v>
      </c>
      <c r="AF42" s="252"/>
      <c r="AG42" s="252"/>
    </row>
    <row r="43" spans="1:34" s="29" customFormat="1" ht="27" customHeight="1" x14ac:dyDescent="0.2">
      <c r="A43" s="242" t="s">
        <v>76</v>
      </c>
      <c r="B43" s="242"/>
      <c r="C43" s="255" t="s">
        <v>129</v>
      </c>
      <c r="D43" s="255"/>
      <c r="E43" s="255"/>
      <c r="F43" s="255"/>
      <c r="G43" s="255"/>
      <c r="H43" s="255"/>
      <c r="I43" s="255"/>
      <c r="J43" s="255"/>
      <c r="K43" s="255"/>
      <c r="L43" s="15"/>
      <c r="M43" s="16"/>
      <c r="N43" s="16"/>
      <c r="O43" s="16"/>
      <c r="P43" s="17"/>
      <c r="Q43" s="253">
        <v>4553207.2</v>
      </c>
      <c r="R43" s="253"/>
      <c r="S43" s="253"/>
      <c r="T43" s="253"/>
      <c r="U43" s="299">
        <v>-5378150.3799999999</v>
      </c>
      <c r="V43" s="299"/>
      <c r="W43" s="299"/>
      <c r="X43" s="299"/>
      <c r="Y43" s="299"/>
      <c r="Z43" s="254">
        <v>0</v>
      </c>
      <c r="AA43" s="254"/>
      <c r="AB43" s="254"/>
      <c r="AC43" s="254"/>
      <c r="AD43" s="254"/>
      <c r="AE43" s="300">
        <v>-4482507.99</v>
      </c>
      <c r="AF43" s="300"/>
      <c r="AG43" s="300"/>
    </row>
    <row r="44" spans="1:34" s="29" customFormat="1" ht="12.95" customHeight="1" x14ac:dyDescent="0.2">
      <c r="A44" s="242" t="s">
        <v>78</v>
      </c>
      <c r="B44" s="242"/>
      <c r="C44" s="251" t="s">
        <v>130</v>
      </c>
      <c r="D44" s="251"/>
      <c r="E44" s="251"/>
      <c r="F44" s="251"/>
      <c r="G44" s="251"/>
      <c r="H44" s="251"/>
      <c r="I44" s="251"/>
      <c r="J44" s="251"/>
      <c r="K44" s="251"/>
      <c r="L44" s="15"/>
      <c r="M44" s="16"/>
      <c r="N44" s="16"/>
      <c r="O44" s="16"/>
      <c r="P44" s="17"/>
      <c r="Q44" s="306">
        <v>-88168471.560000002</v>
      </c>
      <c r="R44" s="306"/>
      <c r="S44" s="306"/>
      <c r="T44" s="306"/>
      <c r="U44" s="253">
        <v>89969442.129999995</v>
      </c>
      <c r="V44" s="253"/>
      <c r="W44" s="253"/>
      <c r="X44" s="253"/>
      <c r="Y44" s="253"/>
      <c r="Z44" s="298">
        <v>-21878040.260000002</v>
      </c>
      <c r="AA44" s="298"/>
      <c r="AB44" s="298"/>
      <c r="AC44" s="298"/>
      <c r="AD44" s="298"/>
      <c r="AE44" s="252">
        <v>42765442.420000002</v>
      </c>
      <c r="AF44" s="252"/>
      <c r="AG44" s="252"/>
    </row>
    <row r="45" spans="1:34" s="29" customFormat="1" ht="12.95" customHeight="1" x14ac:dyDescent="0.2">
      <c r="A45" s="263"/>
      <c r="B45" s="263"/>
      <c r="C45" s="263"/>
      <c r="D45" s="263"/>
      <c r="E45" s="263"/>
      <c r="F45" s="263"/>
      <c r="G45" s="263"/>
      <c r="H45" s="263"/>
      <c r="I45" s="263"/>
      <c r="J45" s="263"/>
      <c r="K45" s="263"/>
      <c r="L45" s="263"/>
      <c r="M45" s="263"/>
      <c r="N45" s="263"/>
      <c r="O45" s="263"/>
      <c r="P45" s="263"/>
      <c r="Q45" s="263"/>
      <c r="R45" s="263"/>
      <c r="S45" s="263"/>
      <c r="T45" s="263"/>
      <c r="U45" s="263"/>
      <c r="V45" s="263"/>
      <c r="W45" s="263"/>
      <c r="X45" s="263"/>
      <c r="Y45" s="263"/>
    </row>
    <row r="46" spans="1:34" s="29" customFormat="1" ht="12.95" customHeight="1" x14ac:dyDescent="0.2">
      <c r="A46" s="264" t="s">
        <v>81</v>
      </c>
      <c r="B46" s="264"/>
      <c r="C46" s="264"/>
      <c r="D46" s="264"/>
      <c r="E46" s="264"/>
      <c r="F46" s="264"/>
      <c r="G46" s="264"/>
      <c r="H46" s="264"/>
      <c r="I46" s="264"/>
      <c r="M46" s="26"/>
      <c r="N46" s="26"/>
      <c r="O46" s="26"/>
      <c r="P46" s="26"/>
      <c r="Q46" s="26"/>
      <c r="R46" s="26"/>
      <c r="S46" s="26"/>
      <c r="V46" s="264" t="s">
        <v>82</v>
      </c>
      <c r="W46" s="264"/>
      <c r="X46" s="264"/>
      <c r="Y46" s="264"/>
      <c r="Z46" s="264"/>
      <c r="AA46" s="264"/>
      <c r="AB46" s="264"/>
      <c r="AC46" s="264"/>
      <c r="AD46" s="264"/>
      <c r="AE46" s="264"/>
      <c r="AF46" s="264"/>
      <c r="AG46" s="264"/>
      <c r="AH46" s="264"/>
    </row>
    <row r="47" spans="1:34" s="9" customFormat="1" ht="12.95" customHeight="1" x14ac:dyDescent="0.2">
      <c r="A47" s="247" t="s">
        <v>83</v>
      </c>
      <c r="B47" s="247"/>
      <c r="C47" s="247"/>
      <c r="D47" s="247"/>
      <c r="E47" s="247"/>
      <c r="F47" s="247"/>
      <c r="G47" s="247"/>
      <c r="H47" s="247"/>
      <c r="I47" s="247"/>
      <c r="M47" s="28" t="s">
        <v>84</v>
      </c>
      <c r="N47" s="27"/>
      <c r="O47" s="27"/>
      <c r="P47" s="27"/>
      <c r="Q47" s="27"/>
      <c r="R47" s="27"/>
      <c r="S47" s="27"/>
      <c r="V47" s="307" t="s">
        <v>85</v>
      </c>
      <c r="W47" s="307"/>
      <c r="X47" s="307"/>
      <c r="Y47" s="307"/>
      <c r="Z47" s="307"/>
      <c r="AA47" s="307"/>
      <c r="AB47" s="307"/>
      <c r="AC47" s="307"/>
      <c r="AD47" s="307"/>
      <c r="AE47" s="307"/>
      <c r="AF47" s="307"/>
      <c r="AG47" s="307"/>
      <c r="AH47" s="307"/>
    </row>
    <row r="48" spans="1:34" ht="12.95" customHeight="1" x14ac:dyDescent="0.2"/>
    <row r="49" spans="1:9" s="29" customFormat="1" ht="12.95" customHeight="1" x14ac:dyDescent="0.2">
      <c r="A49" s="264" t="s">
        <v>86</v>
      </c>
      <c r="B49" s="264"/>
      <c r="C49" s="264"/>
      <c r="D49" s="264"/>
      <c r="E49" s="264"/>
      <c r="F49" s="264"/>
      <c r="G49" s="264"/>
      <c r="H49" s="264"/>
      <c r="I49" s="264"/>
    </row>
  </sheetData>
  <mergeCells count="192">
    <mergeCell ref="A47:I47"/>
    <mergeCell ref="V47:AH47"/>
    <mergeCell ref="A49:I49"/>
    <mergeCell ref="A44:B44"/>
    <mergeCell ref="C44:K44"/>
    <mergeCell ref="Q44:T44"/>
    <mergeCell ref="U44:Y44"/>
    <mergeCell ref="Z44:AD44"/>
    <mergeCell ref="AE44:AG44"/>
    <mergeCell ref="A45:Y45"/>
    <mergeCell ref="A46:I46"/>
    <mergeCell ref="V46:AH46"/>
    <mergeCell ref="A42:B42"/>
    <mergeCell ref="C42:K42"/>
    <mergeCell ref="Q42:T42"/>
    <mergeCell ref="U42:Y42"/>
    <mergeCell ref="Z42:AD42"/>
    <mergeCell ref="AE42:AG42"/>
    <mergeCell ref="A43:B43"/>
    <mergeCell ref="C43:K43"/>
    <mergeCell ref="Q43:T43"/>
    <mergeCell ref="U43:Y43"/>
    <mergeCell ref="Z43:AD43"/>
    <mergeCell ref="AE43:AG43"/>
    <mergeCell ref="A40:B40"/>
    <mergeCell ref="C40:K40"/>
    <mergeCell ref="Q40:T40"/>
    <mergeCell ref="U40:Y40"/>
    <mergeCell ref="Z40:AD40"/>
    <mergeCell ref="AE40:AG40"/>
    <mergeCell ref="A41:B41"/>
    <mergeCell ref="C41:K41"/>
    <mergeCell ref="Q41:T41"/>
    <mergeCell ref="U41:Y41"/>
    <mergeCell ref="Z41:AD41"/>
    <mergeCell ref="AE41:AG41"/>
    <mergeCell ref="A37:B37"/>
    <mergeCell ref="C37:K37"/>
    <mergeCell ref="Q37:T37"/>
    <mergeCell ref="U37:Y37"/>
    <mergeCell ref="Z37:AD37"/>
    <mergeCell ref="AE37:AG37"/>
    <mergeCell ref="A38:AG38"/>
    <mergeCell ref="A39:B39"/>
    <mergeCell ref="C39:K39"/>
    <mergeCell ref="Q39:T39"/>
    <mergeCell ref="U39:Y39"/>
    <mergeCell ref="Z39:AD39"/>
    <mergeCell ref="AE39:AG39"/>
    <mergeCell ref="A35:B35"/>
    <mergeCell ref="C35:K35"/>
    <mergeCell ref="L35:P35"/>
    <mergeCell ref="Q35:T35"/>
    <mergeCell ref="U35:Y35"/>
    <mergeCell ref="Z35:AD35"/>
    <mergeCell ref="AE35:AG35"/>
    <mergeCell ref="A36:B36"/>
    <mergeCell ref="C36:K36"/>
    <mergeCell ref="L36:P36"/>
    <mergeCell ref="Q36:T36"/>
    <mergeCell ref="U36:Y36"/>
    <mergeCell ref="Z36:AD36"/>
    <mergeCell ref="AE36:AG36"/>
    <mergeCell ref="A33:B33"/>
    <mergeCell ref="C33:K33"/>
    <mergeCell ref="L33:P33"/>
    <mergeCell ref="Q33:T33"/>
    <mergeCell ref="U33:Y33"/>
    <mergeCell ref="Z33:AD33"/>
    <mergeCell ref="AE33:AG33"/>
    <mergeCell ref="A34:B34"/>
    <mergeCell ref="C34:K34"/>
    <mergeCell ref="L34:P34"/>
    <mergeCell ref="Q34:T34"/>
    <mergeCell ref="U34:Y34"/>
    <mergeCell ref="Z34:AD34"/>
    <mergeCell ref="AE34:AG34"/>
    <mergeCell ref="A31:B31"/>
    <mergeCell ref="C31:K31"/>
    <mergeCell ref="L31:P31"/>
    <mergeCell ref="Q31:T31"/>
    <mergeCell ref="U31:Y31"/>
    <mergeCell ref="Z31:AD31"/>
    <mergeCell ref="AE31:AG31"/>
    <mergeCell ref="A32:B32"/>
    <mergeCell ref="C32:K32"/>
    <mergeCell ref="L32:P32"/>
    <mergeCell ref="Q32:T32"/>
    <mergeCell ref="U32:Y32"/>
    <mergeCell ref="Z32:AD32"/>
    <mergeCell ref="AE32:AG32"/>
    <mergeCell ref="A29:B29"/>
    <mergeCell ref="C29:K29"/>
    <mergeCell ref="L29:P29"/>
    <mergeCell ref="Q29:T29"/>
    <mergeCell ref="U29:Y29"/>
    <mergeCell ref="Z29:AD29"/>
    <mergeCell ref="AE29:AG29"/>
    <mergeCell ref="A30:B30"/>
    <mergeCell ref="C30:K30"/>
    <mergeCell ref="L30:P30"/>
    <mergeCell ref="Q30:T30"/>
    <mergeCell ref="U30:Y30"/>
    <mergeCell ref="Z30:AD30"/>
    <mergeCell ref="AE30:AG30"/>
    <mergeCell ref="A27:B27"/>
    <mergeCell ref="C27:K27"/>
    <mergeCell ref="L27:P27"/>
    <mergeCell ref="Q27:T27"/>
    <mergeCell ref="U27:Y27"/>
    <mergeCell ref="Z27:AD27"/>
    <mergeCell ref="AE27:AG27"/>
    <mergeCell ref="A28:B28"/>
    <mergeCell ref="C28:K28"/>
    <mergeCell ref="L28:P28"/>
    <mergeCell ref="Q28:T28"/>
    <mergeCell ref="U28:Y28"/>
    <mergeCell ref="Z28:AD28"/>
    <mergeCell ref="AE28:AG28"/>
    <mergeCell ref="A25:B25"/>
    <mergeCell ref="C25:K25"/>
    <mergeCell ref="Q25:T25"/>
    <mergeCell ref="U25:Y25"/>
    <mergeCell ref="Z25:AD25"/>
    <mergeCell ref="AE25:AG25"/>
    <mergeCell ref="A26:B26"/>
    <mergeCell ref="C26:K26"/>
    <mergeCell ref="L26:P26"/>
    <mergeCell ref="Q26:T26"/>
    <mergeCell ref="U26:Y26"/>
    <mergeCell ref="Z26:AD26"/>
    <mergeCell ref="AE26:AG26"/>
    <mergeCell ref="A23:B23"/>
    <mergeCell ref="C23:K23"/>
    <mergeCell ref="L23:P23"/>
    <mergeCell ref="Q23:T23"/>
    <mergeCell ref="U23:Y23"/>
    <mergeCell ref="Z23:AD23"/>
    <mergeCell ref="AE23:AG23"/>
    <mergeCell ref="A24:B24"/>
    <mergeCell ref="C24:K24"/>
    <mergeCell ref="Q24:T24"/>
    <mergeCell ref="U24:Y24"/>
    <mergeCell ref="Z24:AD24"/>
    <mergeCell ref="AE24:AG24"/>
    <mergeCell ref="A20:AG20"/>
    <mergeCell ref="A21:B21"/>
    <mergeCell ref="C21:K21"/>
    <mergeCell ref="Q21:T21"/>
    <mergeCell ref="U21:Y21"/>
    <mergeCell ref="Z21:AD21"/>
    <mergeCell ref="AE21:AG21"/>
    <mergeCell ref="A22:B22"/>
    <mergeCell ref="C22:K22"/>
    <mergeCell ref="L22:P22"/>
    <mergeCell ref="Q22:T22"/>
    <mergeCell ref="U22:Y22"/>
    <mergeCell ref="Z22:AD22"/>
    <mergeCell ref="AE22:AG22"/>
    <mergeCell ref="A18:B18"/>
    <mergeCell ref="C18:K18"/>
    <mergeCell ref="L18:P18"/>
    <mergeCell ref="Q18:T18"/>
    <mergeCell ref="U18:Y18"/>
    <mergeCell ref="Z18:AD18"/>
    <mergeCell ref="AE18:AG18"/>
    <mergeCell ref="A19:B19"/>
    <mergeCell ref="C19:K19"/>
    <mergeCell ref="L19:P19"/>
    <mergeCell ref="Q19:T19"/>
    <mergeCell ref="U19:Y19"/>
    <mergeCell ref="Z19:AD19"/>
    <mergeCell ref="AE19:AG19"/>
    <mergeCell ref="A6:AG6"/>
    <mergeCell ref="A7:AG7"/>
    <mergeCell ref="C9:AE9"/>
    <mergeCell ref="A10:AF10"/>
    <mergeCell ref="C11:AE11"/>
    <mergeCell ref="A12:AG12"/>
    <mergeCell ref="U14:AG14"/>
    <mergeCell ref="U15:AG15"/>
    <mergeCell ref="U16:AG16"/>
    <mergeCell ref="I2:N2"/>
    <mergeCell ref="O2:AG2"/>
    <mergeCell ref="I3:N3"/>
    <mergeCell ref="O3:T3"/>
    <mergeCell ref="U3:AB3"/>
    <mergeCell ref="AC3:AG3"/>
    <mergeCell ref="I4:N4"/>
    <mergeCell ref="O4:T4"/>
    <mergeCell ref="U4:AB4"/>
    <mergeCell ref="AC4:AG4"/>
  </mergeCells>
  <pageMargins left="0.78740157480314965" right="0.19685039370078741" top="0.19685039370078741" bottom="0.19685039370078741" header="0" footer="0"/>
  <pageSetup paperSize="9" firstPageNumber="3" fitToHeight="0" pageOrder="overThenDown" orientation="portrait" useFirstPageNumber="1"/>
  <headerFooter>
    <oddFooter>&amp;C&amp;"Arial,normal"&amp;8&amp;P</oddFooter>
  </headerFooter>
  <rowBreaks count="1" manualBreakCount="1">
    <brk id="49"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ht="12.95" customHeight="1" x14ac:dyDescent="0.2">
      <c r="A1" s="71" t="s">
        <v>427</v>
      </c>
      <c r="B1" s="71"/>
      <c r="C1" s="71"/>
      <c r="D1" s="71"/>
    </row>
    <row r="2" spans="1:4" s="1" customFormat="1" ht="11.1" customHeight="1" x14ac:dyDescent="0.2"/>
    <row r="3" spans="1:4" ht="12.95" customHeight="1" x14ac:dyDescent="0.2">
      <c r="A3" s="71" t="s">
        <v>430</v>
      </c>
      <c r="B3" s="71"/>
      <c r="C3" s="71"/>
      <c r="D3" s="71"/>
    </row>
    <row r="4" spans="1:4" ht="12.95" customHeight="1" x14ac:dyDescent="0.2"/>
    <row r="5" spans="1:4" ht="12.95" customHeight="1" x14ac:dyDescent="0.2">
      <c r="D5" s="81" t="s">
        <v>431</v>
      </c>
    </row>
    <row r="6" spans="1:4" ht="12.95" customHeight="1" x14ac:dyDescent="0.2"/>
    <row r="7" spans="1:4" s="1" customFormat="1" ht="27" customHeight="1" x14ac:dyDescent="0.2">
      <c r="A7" s="7" t="s">
        <v>20</v>
      </c>
      <c r="B7" s="7" t="s">
        <v>21</v>
      </c>
      <c r="C7" s="7" t="s">
        <v>94</v>
      </c>
      <c r="D7" s="7" t="s">
        <v>95</v>
      </c>
    </row>
    <row r="8" spans="1:4" s="1" customFormat="1" ht="12.95" customHeight="1" x14ac:dyDescent="0.2">
      <c r="A8" s="7" t="s">
        <v>26</v>
      </c>
      <c r="B8" s="7" t="s">
        <v>27</v>
      </c>
      <c r="C8" s="7" t="s">
        <v>28</v>
      </c>
      <c r="D8" s="7" t="s">
        <v>29</v>
      </c>
    </row>
    <row r="9" spans="1:4" ht="12.95" customHeight="1" x14ac:dyDescent="0.2"/>
  </sheetData>
  <pageMargins left="0.78740157480314965" right="0.19685039370078741" top="0.19685039370078741" bottom="0.19685039370078741" header="0" footer="0"/>
  <pageSetup paperSize="9" firstPageNumber="49" fitToHeight="0" pageOrder="overThenDown" orientation="portrait" useFirstPageNumber="1"/>
  <headerFooter>
    <oddFooter>&amp;C&amp;"Arial,normal"&amp;8&amp;P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outlinePr summaryBelow="0" summaryRight="0"/>
    <pageSetUpPr autoPageBreaks="0" fitToPage="1"/>
  </sheetPr>
  <dimension ref="A1:K10"/>
  <sheetViews>
    <sheetView workbookViewId="0"/>
  </sheetViews>
  <sheetFormatPr defaultColWidth="10.5" defaultRowHeight="11.45" customHeight="1" x14ac:dyDescent="0.2"/>
  <cols>
    <col min="1" max="1" width="11.6640625" style="1" customWidth="1"/>
    <col min="2" max="2" width="29.1640625" style="1" customWidth="1"/>
    <col min="3" max="11" width="14.33203125" style="1" customWidth="1"/>
  </cols>
  <sheetData>
    <row r="1" spans="1:11" ht="12.95" customHeight="1" x14ac:dyDescent="0.2">
      <c r="A1" s="71" t="s">
        <v>432</v>
      </c>
      <c r="B1" s="71"/>
      <c r="C1" s="71"/>
      <c r="D1" s="71"/>
      <c r="E1" s="71"/>
      <c r="F1" s="71"/>
      <c r="G1" s="71"/>
      <c r="H1" s="71"/>
      <c r="I1" s="71"/>
      <c r="J1" s="71"/>
      <c r="K1" s="71"/>
    </row>
    <row r="2" spans="1:11" s="1" customFormat="1" ht="11.1" customHeight="1" x14ac:dyDescent="0.2"/>
    <row r="3" spans="1:11" ht="12.95" customHeight="1" x14ac:dyDescent="0.2">
      <c r="A3" s="71" t="s">
        <v>433</v>
      </c>
      <c r="B3" s="71"/>
      <c r="C3" s="71"/>
      <c r="D3" s="71"/>
      <c r="E3" s="71"/>
      <c r="F3" s="71"/>
      <c r="G3" s="71"/>
      <c r="H3" s="71"/>
      <c r="I3" s="71"/>
      <c r="J3" s="71"/>
      <c r="K3" s="71"/>
    </row>
    <row r="4" spans="1:11" ht="12.95" customHeight="1" x14ac:dyDescent="0.2"/>
    <row r="5" spans="1:11" ht="12.95" customHeight="1" x14ac:dyDescent="0.2">
      <c r="K5" s="81" t="s">
        <v>434</v>
      </c>
    </row>
    <row r="6" spans="1:11" s="1" customFormat="1" ht="11.1" customHeight="1" x14ac:dyDescent="0.2"/>
    <row r="7" spans="1:11" s="1" customFormat="1" ht="12.95" customHeight="1" x14ac:dyDescent="0.2">
      <c r="A7" s="104" t="s">
        <v>396</v>
      </c>
      <c r="B7" s="104" t="s">
        <v>396</v>
      </c>
      <c r="C7" s="242" t="s">
        <v>23</v>
      </c>
      <c r="D7" s="242"/>
      <c r="E7" s="242"/>
      <c r="F7" s="242"/>
      <c r="G7" s="242" t="s">
        <v>24</v>
      </c>
      <c r="H7" s="242"/>
      <c r="I7" s="242"/>
      <c r="J7" s="242"/>
      <c r="K7" s="104" t="s">
        <v>396</v>
      </c>
    </row>
    <row r="8" spans="1:11" s="1" customFormat="1" ht="41.1" customHeight="1" x14ac:dyDescent="0.2">
      <c r="A8" s="74" t="s">
        <v>20</v>
      </c>
      <c r="B8" s="74" t="s">
        <v>21</v>
      </c>
      <c r="C8" s="7" t="s">
        <v>344</v>
      </c>
      <c r="D8" s="7" t="s">
        <v>422</v>
      </c>
      <c r="E8" s="7" t="s">
        <v>346</v>
      </c>
      <c r="F8" s="7" t="s">
        <v>423</v>
      </c>
      <c r="G8" s="7" t="s">
        <v>344</v>
      </c>
      <c r="H8" s="7" t="s">
        <v>422</v>
      </c>
      <c r="I8" s="7" t="s">
        <v>346</v>
      </c>
      <c r="J8" s="7" t="s">
        <v>423</v>
      </c>
      <c r="K8" s="115" t="s">
        <v>424</v>
      </c>
    </row>
    <row r="9" spans="1:11" s="1" customFormat="1" ht="12.95" customHeight="1" x14ac:dyDescent="0.2">
      <c r="A9" s="7" t="s">
        <v>26</v>
      </c>
      <c r="B9" s="7" t="s">
        <v>27</v>
      </c>
      <c r="C9" s="7" t="s">
        <v>28</v>
      </c>
      <c r="D9" s="7" t="s">
        <v>29</v>
      </c>
      <c r="E9" s="7" t="s">
        <v>30</v>
      </c>
      <c r="F9" s="7" t="s">
        <v>31</v>
      </c>
      <c r="G9" s="7" t="s">
        <v>42</v>
      </c>
      <c r="H9" s="7" t="s">
        <v>36</v>
      </c>
      <c r="I9" s="7" t="s">
        <v>47</v>
      </c>
      <c r="J9" s="7" t="s">
        <v>39</v>
      </c>
      <c r="K9" s="7" t="s">
        <v>41</v>
      </c>
    </row>
    <row r="10" spans="1:11" s="1" customFormat="1" ht="11.1" customHeight="1" x14ac:dyDescent="0.2"/>
  </sheetData>
  <mergeCells count="2">
    <mergeCell ref="C7:F7"/>
    <mergeCell ref="G7:J7"/>
  </mergeCells>
  <pageMargins left="0.78740157480314965" right="0.19685039370078741" top="0.19685039370078741" bottom="0.19685039370078741" header="0" footer="0"/>
  <pageSetup paperSize="9" firstPageNumber="50" fitToHeight="0" pageOrder="overThenDown" orientation="landscape" useFirstPageNumber="1"/>
  <headerFooter>
    <oddFooter>&amp;C&amp;"Arial,normal"&amp;8&amp;P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ht="12.95" customHeight="1" x14ac:dyDescent="0.2">
      <c r="A1" s="71" t="s">
        <v>432</v>
      </c>
      <c r="B1" s="71"/>
      <c r="C1" s="71"/>
      <c r="D1" s="71"/>
    </row>
    <row r="2" spans="1:4" s="1" customFormat="1" ht="11.1" customHeight="1" x14ac:dyDescent="0.2"/>
    <row r="3" spans="1:4" ht="12.95" customHeight="1" x14ac:dyDescent="0.2">
      <c r="A3" s="71" t="s">
        <v>435</v>
      </c>
      <c r="B3" s="71"/>
      <c r="C3" s="71"/>
      <c r="D3" s="71"/>
    </row>
    <row r="4" spans="1:4" ht="12.95" customHeight="1" x14ac:dyDescent="0.2"/>
    <row r="5" spans="1:4" ht="12.95" customHeight="1" x14ac:dyDescent="0.2">
      <c r="D5" s="81" t="s">
        <v>436</v>
      </c>
    </row>
    <row r="6" spans="1:4" ht="12.95" customHeight="1" x14ac:dyDescent="0.2"/>
    <row r="7" spans="1:4" s="1" customFormat="1" ht="27" customHeight="1" x14ac:dyDescent="0.2">
      <c r="A7" s="7" t="s">
        <v>20</v>
      </c>
      <c r="B7" s="7" t="s">
        <v>21</v>
      </c>
      <c r="C7" s="7" t="s">
        <v>94</v>
      </c>
      <c r="D7" s="7" t="s">
        <v>95</v>
      </c>
    </row>
    <row r="8" spans="1:4" s="1" customFormat="1" ht="12.95" customHeight="1" x14ac:dyDescent="0.2">
      <c r="A8" s="7" t="s">
        <v>26</v>
      </c>
      <c r="B8" s="7" t="s">
        <v>27</v>
      </c>
      <c r="C8" s="7" t="s">
        <v>28</v>
      </c>
      <c r="D8" s="7" t="s">
        <v>29</v>
      </c>
    </row>
    <row r="9" spans="1:4" ht="12.95" customHeight="1" x14ac:dyDescent="0.2"/>
  </sheetData>
  <pageMargins left="0.78740157480314965" right="0.19685039370078741" top="0.19685039370078741" bottom="0.19685039370078741" header="0" footer="0"/>
  <pageSetup paperSize="9" firstPageNumber="51" fitToHeight="0" pageOrder="overThenDown" orientation="portrait" useFirstPageNumber="1"/>
  <headerFooter>
    <oddFooter>&amp;C&amp;"Arial,normal"&amp;8&amp;P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outlinePr summaryBelow="0" summaryRight="0"/>
    <pageSetUpPr autoPageBreaks="0" fitToPage="1"/>
  </sheetPr>
  <dimension ref="A1:E9"/>
  <sheetViews>
    <sheetView workbookViewId="0"/>
  </sheetViews>
  <sheetFormatPr defaultColWidth="10.5" defaultRowHeight="11.45" customHeight="1" x14ac:dyDescent="0.2"/>
  <cols>
    <col min="1" max="1" width="11.6640625" style="116" customWidth="1"/>
    <col min="2" max="2" width="0.1640625" style="116" customWidth="1"/>
    <col min="3" max="3" width="46.5" style="116" customWidth="1"/>
    <col min="4" max="5" width="28.6640625" style="116" customWidth="1"/>
  </cols>
  <sheetData>
    <row r="1" spans="1:5" s="116" customFormat="1" ht="27" customHeight="1" x14ac:dyDescent="0.2">
      <c r="A1" s="71" t="s">
        <v>437</v>
      </c>
      <c r="B1" s="71"/>
      <c r="C1" s="71"/>
      <c r="D1" s="71"/>
      <c r="E1" s="71"/>
    </row>
    <row r="2" spans="1:5" s="116" customFormat="1" ht="11.1" customHeight="1" x14ac:dyDescent="0.2"/>
    <row r="3" spans="1:5" s="116" customFormat="1" ht="27" customHeight="1" x14ac:dyDescent="0.2">
      <c r="A3" s="71" t="s">
        <v>438</v>
      </c>
      <c r="B3" s="71"/>
      <c r="C3" s="71"/>
      <c r="D3" s="71"/>
      <c r="E3" s="71"/>
    </row>
    <row r="4" spans="1:5" s="116" customFormat="1" ht="11.1" customHeight="1" x14ac:dyDescent="0.2"/>
    <row r="5" spans="1:5" s="116" customFormat="1" ht="12.95" customHeight="1" x14ac:dyDescent="0.2">
      <c r="E5" s="81" t="s">
        <v>439</v>
      </c>
    </row>
    <row r="6" spans="1:5" s="116" customFormat="1" ht="12.95" customHeight="1" x14ac:dyDescent="0.2"/>
    <row r="7" spans="1:5" s="117" customFormat="1" ht="27" customHeight="1" x14ac:dyDescent="0.2">
      <c r="A7" s="7" t="s">
        <v>20</v>
      </c>
      <c r="B7" s="242" t="s">
        <v>21</v>
      </c>
      <c r="C7" s="242"/>
      <c r="D7" s="7" t="s">
        <v>23</v>
      </c>
      <c r="E7" s="7" t="s">
        <v>24</v>
      </c>
    </row>
    <row r="8" spans="1:5" s="117" customFormat="1" ht="12.95" customHeight="1" x14ac:dyDescent="0.2">
      <c r="A8" s="7" t="s">
        <v>26</v>
      </c>
      <c r="B8" s="242" t="s">
        <v>27</v>
      </c>
      <c r="C8" s="242"/>
      <c r="D8" s="7" t="s">
        <v>28</v>
      </c>
      <c r="E8" s="7" t="s">
        <v>29</v>
      </c>
    </row>
    <row r="9" spans="1:5" s="117" customFormat="1" ht="12.95" customHeight="1" x14ac:dyDescent="0.2"/>
  </sheetData>
  <mergeCells count="2">
    <mergeCell ref="B7:C7"/>
    <mergeCell ref="B8:C8"/>
  </mergeCells>
  <pageMargins left="0.78740157480314965" right="0.19685039370078741" top="0.19685039370078741" bottom="0.19685039370078741" header="0" footer="0"/>
  <pageSetup paperSize="9" firstPageNumber="52" fitToHeight="0" pageOrder="overThenDown" orientation="portrait" useFirstPageNumber="1"/>
  <headerFooter>
    <oddFooter>&amp;C&amp;"Arial,normal"&amp;8&amp;P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outlinePr summaryBelow="0" summaryRight="0"/>
    <pageSetUpPr autoPageBreaks="0" fitToPage="1"/>
  </sheetPr>
  <dimension ref="A1:E9"/>
  <sheetViews>
    <sheetView workbookViewId="0"/>
  </sheetViews>
  <sheetFormatPr defaultColWidth="10.5" defaultRowHeight="11.45" customHeight="1" x14ac:dyDescent="0.2"/>
  <cols>
    <col min="1" max="1" width="11.6640625" style="116" customWidth="1"/>
    <col min="2" max="2" width="0.1640625" style="116" customWidth="1"/>
    <col min="3" max="3" width="46.5" style="116" customWidth="1"/>
    <col min="4" max="5" width="28.6640625" style="116" customWidth="1"/>
  </cols>
  <sheetData>
    <row r="1" spans="1:5" s="116" customFormat="1" ht="27" customHeight="1" x14ac:dyDescent="0.2">
      <c r="A1" s="71" t="s">
        <v>437</v>
      </c>
      <c r="B1" s="71"/>
      <c r="C1" s="71"/>
      <c r="D1" s="71"/>
      <c r="E1" s="71"/>
    </row>
    <row r="2" spans="1:5" s="116" customFormat="1" ht="11.1" customHeight="1" x14ac:dyDescent="0.2"/>
    <row r="3" spans="1:5" s="116" customFormat="1" ht="27" customHeight="1" x14ac:dyDescent="0.2">
      <c r="A3" s="71" t="s">
        <v>440</v>
      </c>
      <c r="B3" s="71"/>
      <c r="C3" s="71"/>
      <c r="D3" s="71"/>
      <c r="E3" s="71"/>
    </row>
    <row r="4" spans="1:5" s="116" customFormat="1" ht="11.1" customHeight="1" x14ac:dyDescent="0.2"/>
    <row r="5" spans="1:5" s="116" customFormat="1" ht="12.95" customHeight="1" x14ac:dyDescent="0.2">
      <c r="E5" s="81" t="s">
        <v>441</v>
      </c>
    </row>
    <row r="6" spans="1:5" s="116" customFormat="1" ht="12.95" customHeight="1" x14ac:dyDescent="0.2"/>
    <row r="7" spans="1:5" s="117" customFormat="1" ht="27" customHeight="1" x14ac:dyDescent="0.2">
      <c r="A7" s="7" t="s">
        <v>20</v>
      </c>
      <c r="B7" s="242" t="s">
        <v>21</v>
      </c>
      <c r="C7" s="242"/>
      <c r="D7" s="7" t="s">
        <v>23</v>
      </c>
      <c r="E7" s="7" t="s">
        <v>24</v>
      </c>
    </row>
    <row r="8" spans="1:5" s="117" customFormat="1" ht="12.95" customHeight="1" x14ac:dyDescent="0.2">
      <c r="A8" s="7" t="s">
        <v>26</v>
      </c>
      <c r="B8" s="242" t="s">
        <v>27</v>
      </c>
      <c r="C8" s="242"/>
      <c r="D8" s="7" t="s">
        <v>28</v>
      </c>
      <c r="E8" s="7" t="s">
        <v>29</v>
      </c>
    </row>
    <row r="9" spans="1:5" s="1" customFormat="1" ht="11.1" customHeight="1" x14ac:dyDescent="0.2"/>
  </sheetData>
  <mergeCells count="2">
    <mergeCell ref="B7:C7"/>
    <mergeCell ref="B8:C8"/>
  </mergeCells>
  <pageMargins left="0.78740157480314965" right="0.19685039370078741" top="0.19685039370078741" bottom="0.19685039370078741" header="0" footer="0"/>
  <pageSetup paperSize="9" firstPageNumber="53" fitToHeight="0" pageOrder="overThenDown" orientation="portrait" useFirstPageNumber="1"/>
  <headerFooter>
    <oddFooter>&amp;C&amp;"Arial,normal"&amp;8&amp;P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outlinePr summaryBelow="0" summaryRight="0"/>
    <pageSetUpPr autoPageBreaks="0" fitToPage="1"/>
  </sheetPr>
  <dimension ref="A1:E9"/>
  <sheetViews>
    <sheetView workbookViewId="0"/>
  </sheetViews>
  <sheetFormatPr defaultColWidth="10.5" defaultRowHeight="11.45" customHeight="1" x14ac:dyDescent="0.2"/>
  <cols>
    <col min="1" max="1" width="11.6640625" style="1" customWidth="1"/>
    <col min="2" max="2" width="0.1640625" style="1" customWidth="1"/>
    <col min="3" max="3" width="46.5" style="1" customWidth="1"/>
    <col min="4" max="5" width="28.6640625" style="1" customWidth="1"/>
  </cols>
  <sheetData>
    <row r="1" spans="1:5" s="1" customFormat="1" ht="27" customHeight="1" x14ac:dyDescent="0.2">
      <c r="A1" s="71" t="s">
        <v>437</v>
      </c>
      <c r="B1" s="71"/>
      <c r="C1" s="71"/>
      <c r="D1" s="71"/>
      <c r="E1" s="71"/>
    </row>
    <row r="2" spans="1:5" s="1" customFormat="1" ht="11.1" customHeight="1" x14ac:dyDescent="0.2"/>
    <row r="3" spans="1:5" s="1" customFormat="1" ht="56.1" customHeight="1" x14ac:dyDescent="0.2">
      <c r="A3" s="71" t="s">
        <v>442</v>
      </c>
      <c r="B3" s="71"/>
      <c r="C3" s="71"/>
      <c r="D3" s="71"/>
      <c r="E3" s="71"/>
    </row>
    <row r="4" spans="1:5" s="1" customFormat="1" ht="12.95" customHeight="1" x14ac:dyDescent="0.2"/>
    <row r="5" spans="1:5" s="1" customFormat="1" ht="12.95" customHeight="1" x14ac:dyDescent="0.2">
      <c r="E5" s="81" t="s">
        <v>443</v>
      </c>
    </row>
    <row r="6" spans="1:5" s="1" customFormat="1" ht="11.1" customHeight="1" x14ac:dyDescent="0.2"/>
    <row r="7" spans="1:5" s="1" customFormat="1" ht="27" customHeight="1" x14ac:dyDescent="0.2">
      <c r="A7" s="7" t="s">
        <v>20</v>
      </c>
      <c r="B7" s="242" t="s">
        <v>21</v>
      </c>
      <c r="C7" s="242"/>
      <c r="D7" s="7" t="s">
        <v>94</v>
      </c>
      <c r="E7" s="7" t="s">
        <v>95</v>
      </c>
    </row>
    <row r="8" spans="1:5" s="1" customFormat="1" ht="12.95" customHeight="1" x14ac:dyDescent="0.2">
      <c r="A8" s="7" t="s">
        <v>26</v>
      </c>
      <c r="B8" s="242" t="s">
        <v>27</v>
      </c>
      <c r="C8" s="242"/>
      <c r="D8" s="7" t="s">
        <v>28</v>
      </c>
      <c r="E8" s="7" t="s">
        <v>29</v>
      </c>
    </row>
    <row r="9" spans="1:5" s="1" customFormat="1" ht="11.1" customHeight="1" x14ac:dyDescent="0.2"/>
  </sheetData>
  <mergeCells count="2">
    <mergeCell ref="B7:C7"/>
    <mergeCell ref="B8:C8"/>
  </mergeCells>
  <pageMargins left="0.78740157480314965" right="0.19685039370078741" top="0.19685039370078741" bottom="0.19685039370078741" header="0" footer="0"/>
  <pageSetup paperSize="9" firstPageNumber="54" fitToHeight="0" pageOrder="overThenDown" orientation="portrait" useFirstPageNumber="1"/>
  <headerFooter>
    <oddFooter>&amp;C&amp;"Arial,normal"&amp;8&amp;P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outlinePr summaryBelow="0" summaryRight="0"/>
    <pageSetUpPr autoPageBreaks="0" fitToPage="1"/>
  </sheetPr>
  <dimension ref="A1:F9"/>
  <sheetViews>
    <sheetView workbookViewId="0"/>
  </sheetViews>
  <sheetFormatPr defaultColWidth="10.5" defaultRowHeight="11.45" customHeight="1" x14ac:dyDescent="0.2"/>
  <cols>
    <col min="1" max="1" width="11.6640625" style="1" customWidth="1"/>
    <col min="2" max="2" width="22.1640625" style="1" customWidth="1"/>
    <col min="3" max="3" width="17.83203125" style="1" customWidth="1"/>
    <col min="4" max="4" width="6.6640625" style="1" customWidth="1"/>
    <col min="5" max="6" width="28.6640625" style="1" customWidth="1"/>
  </cols>
  <sheetData>
    <row r="1" spans="1:6" s="1" customFormat="1" ht="27" customHeight="1" x14ac:dyDescent="0.2">
      <c r="A1" s="71" t="s">
        <v>437</v>
      </c>
      <c r="B1" s="118"/>
      <c r="C1" s="118"/>
      <c r="D1" s="118"/>
      <c r="E1" s="118"/>
      <c r="F1" s="118"/>
    </row>
    <row r="2" spans="1:6" s="1" customFormat="1" ht="11.1" customHeight="1" x14ac:dyDescent="0.2"/>
    <row r="3" spans="1:6" s="1" customFormat="1" ht="56.1" customHeight="1" x14ac:dyDescent="0.2">
      <c r="A3" s="71" t="s">
        <v>442</v>
      </c>
      <c r="B3" s="71"/>
      <c r="C3" s="71"/>
      <c r="D3" s="71"/>
      <c r="E3" s="71"/>
      <c r="F3" s="71"/>
    </row>
    <row r="4" spans="1:6" s="1" customFormat="1" ht="12.95" customHeight="1" x14ac:dyDescent="0.2"/>
    <row r="5" spans="1:6" s="1" customFormat="1" ht="12.95" customHeight="1" x14ac:dyDescent="0.2">
      <c r="F5" s="81" t="s">
        <v>443</v>
      </c>
    </row>
    <row r="6" spans="1:6" s="1" customFormat="1" ht="11.1" customHeight="1" x14ac:dyDescent="0.2"/>
    <row r="7" spans="1:6" s="1" customFormat="1" ht="27" customHeight="1" x14ac:dyDescent="0.2">
      <c r="A7" s="7" t="s">
        <v>20</v>
      </c>
      <c r="B7" s="242" t="s">
        <v>21</v>
      </c>
      <c r="C7" s="242"/>
      <c r="D7" s="242"/>
      <c r="E7" s="7" t="s">
        <v>96</v>
      </c>
      <c r="F7" s="7" t="s">
        <v>97</v>
      </c>
    </row>
    <row r="8" spans="1:6" s="1" customFormat="1" ht="12.95" customHeight="1" x14ac:dyDescent="0.2">
      <c r="A8" s="7" t="s">
        <v>26</v>
      </c>
      <c r="B8" s="242" t="s">
        <v>27</v>
      </c>
      <c r="C8" s="242"/>
      <c r="D8" s="242"/>
      <c r="E8" s="7" t="s">
        <v>28</v>
      </c>
      <c r="F8" s="7" t="s">
        <v>29</v>
      </c>
    </row>
    <row r="9" spans="1:6" s="1" customFormat="1" ht="11.1" customHeight="1" x14ac:dyDescent="0.2"/>
  </sheetData>
  <mergeCells count="2">
    <mergeCell ref="B7:D7"/>
    <mergeCell ref="B8:D8"/>
  </mergeCells>
  <pageMargins left="0.78740157480314965" right="0.19685039370078741" top="0.19685039370078741" bottom="0.19685039370078741" header="0" footer="0"/>
  <pageSetup paperSize="9" firstPageNumber="55" fitToHeight="0" pageOrder="overThenDown" orientation="portrait" useFirstPageNumber="1"/>
  <headerFooter>
    <oddFooter>&amp;C&amp;"Arial,normal"&amp;8&amp;P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outlinePr summaryBelow="0" summaryRight="0"/>
    <pageSetUpPr autoPageBreaks="0" fitToPage="1"/>
  </sheetPr>
  <dimension ref="A1:E9"/>
  <sheetViews>
    <sheetView workbookViewId="0"/>
  </sheetViews>
  <sheetFormatPr defaultColWidth="10.5" defaultRowHeight="11.45" customHeight="1" x14ac:dyDescent="0.2"/>
  <cols>
    <col min="1" max="1" width="11.6640625" style="1" customWidth="1"/>
    <col min="2" max="2" width="0.1640625" style="1" customWidth="1"/>
    <col min="3" max="3" width="46.5" style="1" customWidth="1"/>
    <col min="4" max="5" width="28.6640625" style="1" customWidth="1"/>
  </cols>
  <sheetData>
    <row r="1" spans="1:5" ht="27" customHeight="1" x14ac:dyDescent="0.2">
      <c r="A1" s="71" t="s">
        <v>437</v>
      </c>
      <c r="B1" s="71"/>
      <c r="C1" s="71"/>
      <c r="D1" s="71"/>
      <c r="E1" s="71"/>
    </row>
    <row r="2" spans="1:5" s="1" customFormat="1" ht="11.1" customHeight="1" x14ac:dyDescent="0.2"/>
    <row r="3" spans="1:5" ht="27" customHeight="1" x14ac:dyDescent="0.2">
      <c r="A3" s="71" t="s">
        <v>444</v>
      </c>
      <c r="B3" s="71"/>
      <c r="C3" s="71"/>
      <c r="D3" s="71"/>
      <c r="E3" s="71"/>
    </row>
    <row r="4" spans="1:5" ht="12.95" customHeight="1" x14ac:dyDescent="0.2"/>
    <row r="5" spans="1:5" ht="12.95" customHeight="1" x14ac:dyDescent="0.2">
      <c r="E5" s="81" t="s">
        <v>445</v>
      </c>
    </row>
    <row r="6" spans="1:5" s="1" customFormat="1" ht="11.1" customHeight="1" x14ac:dyDescent="0.2"/>
    <row r="7" spans="1:5" ht="27" customHeight="1" x14ac:dyDescent="0.2">
      <c r="A7" s="7" t="s">
        <v>20</v>
      </c>
      <c r="B7" s="242" t="s">
        <v>21</v>
      </c>
      <c r="C7" s="242"/>
      <c r="D7" s="7" t="s">
        <v>94</v>
      </c>
      <c r="E7" s="7" t="s">
        <v>95</v>
      </c>
    </row>
    <row r="8" spans="1:5" ht="12.95" customHeight="1" x14ac:dyDescent="0.2">
      <c r="A8" s="7" t="s">
        <v>26</v>
      </c>
      <c r="B8" s="242" t="s">
        <v>27</v>
      </c>
      <c r="C8" s="242"/>
      <c r="D8" s="7" t="s">
        <v>28</v>
      </c>
      <c r="E8" s="7" t="s">
        <v>29</v>
      </c>
    </row>
    <row r="9" spans="1:5" s="1" customFormat="1" ht="11.1" customHeight="1" x14ac:dyDescent="0.2"/>
  </sheetData>
  <mergeCells count="2">
    <mergeCell ref="B7:C7"/>
    <mergeCell ref="B8:C8"/>
  </mergeCells>
  <pageMargins left="0.78740157480314965" right="0.19685039370078741" top="0.19685039370078741" bottom="0.19685039370078741" header="0" footer="0"/>
  <pageSetup paperSize="9" firstPageNumber="56" fitToHeight="0" pageOrder="overThenDown" orientation="portrait" useFirstPageNumber="1"/>
  <headerFooter>
    <oddFooter>&amp;C&amp;"Arial,normal"&amp;8&amp;P</oddFooter>
  </headerFooter>
  <rowBreaks count="1" manualBreakCount="1">
    <brk id="9"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outlinePr summaryBelow="0" summaryRight="0"/>
    <pageSetUpPr autoPageBreaks="0" fitToPage="1"/>
  </sheetPr>
  <dimension ref="A1:F8"/>
  <sheetViews>
    <sheetView workbookViewId="0"/>
  </sheetViews>
  <sheetFormatPr defaultColWidth="10.5" defaultRowHeight="11.45" customHeight="1" x14ac:dyDescent="0.2"/>
  <cols>
    <col min="1" max="1" width="11.6640625" style="47" customWidth="1"/>
    <col min="2" max="2" width="46.6640625" style="52" customWidth="1"/>
    <col min="3" max="6" width="14.33203125" style="52" customWidth="1"/>
  </cols>
  <sheetData>
    <row r="1" spans="1:6" s="119" customFormat="1" ht="12.95" customHeight="1" x14ac:dyDescent="0.2">
      <c r="A1" s="61" t="s">
        <v>446</v>
      </c>
      <c r="B1" s="61"/>
      <c r="C1" s="61"/>
      <c r="D1" s="61"/>
      <c r="E1" s="61"/>
      <c r="F1" s="61"/>
    </row>
    <row r="2" spans="1:6" s="119" customFormat="1" ht="12.95" customHeight="1" x14ac:dyDescent="0.2"/>
    <row r="3" spans="1:6" s="119" customFormat="1" ht="12.95" customHeight="1" x14ac:dyDescent="0.2">
      <c r="A3" s="61" t="s">
        <v>447</v>
      </c>
      <c r="B3" s="61"/>
      <c r="C3" s="61"/>
      <c r="D3" s="61"/>
      <c r="E3" s="61"/>
      <c r="F3" s="61"/>
    </row>
    <row r="4" spans="1:6" s="117" customFormat="1" ht="12.95" customHeight="1" x14ac:dyDescent="0.2">
      <c r="F4" s="81" t="s">
        <v>448</v>
      </c>
    </row>
    <row r="5" spans="1:6" s="117" customFormat="1" ht="12.95" customHeight="1" x14ac:dyDescent="0.2"/>
    <row r="6" spans="1:6" s="47" customFormat="1" ht="111.95" customHeight="1" x14ac:dyDescent="0.2">
      <c r="A6" s="51" t="s">
        <v>20</v>
      </c>
      <c r="B6" s="51" t="s">
        <v>21</v>
      </c>
      <c r="C6" s="51" t="s">
        <v>449</v>
      </c>
      <c r="D6" s="51" t="s">
        <v>450</v>
      </c>
      <c r="E6" s="51" t="s">
        <v>451</v>
      </c>
      <c r="F6" s="51" t="s">
        <v>141</v>
      </c>
    </row>
    <row r="7" spans="1:6" s="47" customFormat="1" ht="12.95" customHeight="1" x14ac:dyDescent="0.2">
      <c r="A7" s="51" t="s">
        <v>26</v>
      </c>
      <c r="B7" s="51" t="s">
        <v>27</v>
      </c>
      <c r="C7" s="51" t="s">
        <v>28</v>
      </c>
      <c r="D7" s="51" t="s">
        <v>29</v>
      </c>
      <c r="E7" s="51" t="s">
        <v>30</v>
      </c>
      <c r="F7" s="51" t="s">
        <v>31</v>
      </c>
    </row>
    <row r="8" spans="1:6" s="52" customFormat="1" ht="12.95" customHeight="1" x14ac:dyDescent="0.2"/>
  </sheetData>
  <pageMargins left="0.78740157480314965" right="0.19685039370078741" top="0.19685039370078741" bottom="0.19685039370078741" header="0" footer="0"/>
  <pageSetup paperSize="9" firstPageNumber="57" fitToHeight="0" pageOrder="overThenDown" orientation="portrait" useFirstPageNumber="1"/>
  <headerFooter>
    <oddFooter>&amp;C&amp;"Arial,normal"&amp;8&amp;P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ht="12.95" customHeight="1" x14ac:dyDescent="0.2">
      <c r="A1" s="71" t="s">
        <v>446</v>
      </c>
      <c r="B1" s="71"/>
      <c r="C1" s="71"/>
      <c r="D1" s="71"/>
    </row>
    <row r="2" spans="1:4" s="1" customFormat="1" ht="11.1" customHeight="1" x14ac:dyDescent="0.2"/>
    <row r="3" spans="1:4" ht="12.95" customHeight="1" x14ac:dyDescent="0.2">
      <c r="A3" s="71" t="s">
        <v>452</v>
      </c>
      <c r="B3" s="71"/>
      <c r="C3" s="71"/>
      <c r="D3" s="71"/>
    </row>
    <row r="4" spans="1:4" ht="12.95" customHeight="1" x14ac:dyDescent="0.2"/>
    <row r="5" spans="1:4" ht="12.95" customHeight="1" x14ac:dyDescent="0.2">
      <c r="D5" s="81" t="s">
        <v>453</v>
      </c>
    </row>
    <row r="6" spans="1:4" s="1" customFormat="1" ht="11.1" customHeight="1" x14ac:dyDescent="0.2"/>
    <row r="7" spans="1:4" ht="27" customHeight="1" x14ac:dyDescent="0.2">
      <c r="A7" s="7" t="s">
        <v>20</v>
      </c>
      <c r="B7" s="7" t="s">
        <v>21</v>
      </c>
      <c r="C7" s="7" t="s">
        <v>94</v>
      </c>
      <c r="D7" s="7" t="s">
        <v>95</v>
      </c>
    </row>
    <row r="8" spans="1:4" ht="12.95" customHeight="1" x14ac:dyDescent="0.2">
      <c r="A8" s="7" t="s">
        <v>26</v>
      </c>
      <c r="B8" s="7" t="s">
        <v>27</v>
      </c>
      <c r="C8" s="7" t="s">
        <v>28</v>
      </c>
      <c r="D8" s="7" t="s">
        <v>29</v>
      </c>
    </row>
    <row r="9" spans="1:4" ht="11.1" customHeight="1" x14ac:dyDescent="0.2"/>
  </sheetData>
  <pageMargins left="0.78740157480314965" right="0.19685039370078741" top="0.19685039370078741" bottom="0.19685039370078741" header="0" footer="0"/>
  <pageSetup paperSize="9" firstPageNumber="58" fitToHeight="0" pageOrder="overThenDown" orientation="portrait" useFirstPageNumber="1"/>
  <headerFooter>
    <oddFooter>&amp;C&amp;"Arial,normal"&amp;8&amp;P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CN42"/>
  <sheetViews>
    <sheetView workbookViewId="0"/>
  </sheetViews>
  <sheetFormatPr defaultColWidth="10.5" defaultRowHeight="11.45" customHeight="1" x14ac:dyDescent="0.2"/>
  <cols>
    <col min="1" max="1" width="5.83203125" style="4" customWidth="1"/>
    <col min="2" max="2" width="3.1640625" style="4" customWidth="1"/>
    <col min="3" max="4" width="1.1640625" style="4" customWidth="1"/>
    <col min="5" max="5" width="0.33203125" style="4" customWidth="1"/>
    <col min="6" max="6" width="6.5" style="4" customWidth="1"/>
    <col min="7" max="8" width="2.33203125" style="4" customWidth="1"/>
    <col min="9" max="9" width="0.83203125" style="4" customWidth="1"/>
    <col min="10" max="12" width="3.5" style="4" customWidth="1"/>
    <col min="13" max="13" width="0.83203125" style="4" customWidth="1"/>
    <col min="14" max="15" width="0.6640625" style="4" customWidth="1"/>
    <col min="16" max="16" width="4.6640625" style="4" customWidth="1"/>
    <col min="17" max="17" width="4.33203125" style="4" customWidth="1"/>
    <col min="18" max="18" width="0.33203125" style="4" customWidth="1"/>
    <col min="19" max="19" width="2" style="4" customWidth="1"/>
    <col min="20" max="20" width="5" style="4" customWidth="1"/>
    <col min="21" max="21" width="1.83203125" style="4" customWidth="1"/>
    <col min="22" max="23" width="2.6640625" style="4" customWidth="1"/>
    <col min="24" max="24" width="3.83203125" style="4" customWidth="1"/>
    <col min="25" max="25" width="0.83203125" style="4" customWidth="1"/>
    <col min="26" max="26" width="4.1640625" style="4" customWidth="1"/>
    <col min="27" max="27" width="0.33203125" style="4" customWidth="1"/>
    <col min="28" max="28" width="3" style="4" customWidth="1"/>
    <col min="29" max="29" width="0.83203125" style="4" customWidth="1"/>
    <col min="30" max="30" width="3" style="4" customWidth="1"/>
    <col min="31" max="31" width="0.6640625" style="4" customWidth="1"/>
    <col min="32" max="32" width="3.83203125" style="4" customWidth="1"/>
    <col min="33" max="33" width="1.83203125" style="4" customWidth="1"/>
    <col min="34" max="34" width="2" style="4" customWidth="1"/>
    <col min="35" max="35" width="4.1640625" style="4" customWidth="1"/>
    <col min="36" max="36" width="3" style="4" customWidth="1"/>
    <col min="37" max="38" width="0.6640625" style="4" customWidth="1"/>
    <col min="39" max="40" width="3.83203125" style="4" customWidth="1"/>
    <col min="41" max="42" width="0.33203125" style="4" customWidth="1"/>
    <col min="43" max="43" width="2.6640625" style="4" customWidth="1"/>
    <col min="44" max="44" width="5" style="4" customWidth="1"/>
    <col min="45" max="46" width="0.6640625" style="4" customWidth="1"/>
    <col min="47" max="47" width="2.33203125" style="4" customWidth="1"/>
    <col min="48" max="48" width="3" style="4" customWidth="1"/>
    <col min="49" max="49" width="2.33203125" style="4" customWidth="1"/>
    <col min="50" max="50" width="1.5" style="4" customWidth="1"/>
    <col min="51" max="51" width="1.83203125" style="4" customWidth="1"/>
    <col min="52" max="52" width="3.1640625" style="4" customWidth="1"/>
    <col min="53" max="53" width="2.6640625" style="4" customWidth="1"/>
    <col min="54" max="54" width="1.5" style="4" customWidth="1"/>
    <col min="55" max="56" width="2.33203125" style="4" customWidth="1"/>
    <col min="57" max="57" width="3" style="4" customWidth="1"/>
    <col min="58" max="58" width="2.33203125" style="4" customWidth="1"/>
    <col min="59" max="59" width="5.33203125" style="4" customWidth="1"/>
    <col min="60" max="60" width="1.5" style="4" customWidth="1"/>
    <col min="61" max="61" width="0.5" style="4" customWidth="1"/>
    <col min="62" max="62" width="2.1640625" style="4" customWidth="1"/>
    <col min="63" max="63" width="2" style="4" customWidth="1"/>
    <col min="64" max="64" width="6.6640625" style="4" customWidth="1"/>
    <col min="65" max="65" width="0.6640625" style="4" customWidth="1"/>
    <col min="66" max="66" width="2.33203125" style="4" customWidth="1"/>
    <col min="67" max="67" width="1.83203125" style="4" customWidth="1"/>
    <col min="68" max="68" width="5.33203125" style="4" customWidth="1"/>
    <col min="69" max="69" width="2.5" style="4" customWidth="1"/>
    <col min="70" max="70" width="0.33203125" style="4" customWidth="1"/>
    <col min="71" max="71" width="1.83203125" style="4" customWidth="1"/>
    <col min="72" max="72" width="2.83203125" style="4" customWidth="1"/>
    <col min="73" max="73" width="7.83203125" style="4" customWidth="1"/>
    <col min="74" max="74" width="0.5" style="4" customWidth="1"/>
    <col min="75" max="75" width="0.6640625" style="4" customWidth="1"/>
    <col min="76" max="76" width="4.83203125" style="4" customWidth="1"/>
    <col min="77" max="77" width="3" style="4" customWidth="1"/>
    <col min="78" max="78" width="2" style="4" customWidth="1"/>
    <col min="79" max="79" width="1" style="4" customWidth="1"/>
    <col min="80" max="80" width="0.6640625" style="4" customWidth="1"/>
    <col min="81" max="81" width="7.6640625" style="4" customWidth="1"/>
    <col min="82" max="82" width="3.6640625" style="4" customWidth="1"/>
    <col min="83" max="83" width="0.5" style="4" customWidth="1"/>
    <col min="84" max="84" width="2.5" style="4" customWidth="1"/>
    <col min="85" max="85" width="6.33203125" style="4" customWidth="1"/>
    <col min="86" max="86" width="2.83203125" style="4" customWidth="1"/>
    <col min="87" max="87" width="0.1640625" style="4" customWidth="1"/>
    <col min="88" max="88" width="11.33203125" style="4" customWidth="1"/>
    <col min="89" max="91" width="0.1640625" style="4" customWidth="1"/>
    <col min="92" max="92" width="1.33203125" style="4" customWidth="1"/>
  </cols>
  <sheetData>
    <row r="1" spans="1:91" s="5" customFormat="1" ht="12.95" customHeight="1" x14ac:dyDescent="0.2"/>
    <row r="2" spans="1:91" s="5" customFormat="1" ht="12.95" customHeight="1" x14ac:dyDescent="0.2">
      <c r="BC2" s="32"/>
      <c r="BD2" s="32"/>
      <c r="BE2" s="32"/>
      <c r="BF2" s="32"/>
      <c r="BG2" s="32"/>
      <c r="BH2" s="32"/>
      <c r="BI2" s="32"/>
      <c r="BJ2" s="241" t="s">
        <v>1</v>
      </c>
      <c r="BK2" s="241"/>
      <c r="BL2" s="241"/>
      <c r="BM2" s="241"/>
      <c r="BN2" s="241"/>
      <c r="BO2" s="241"/>
      <c r="BP2" s="241"/>
      <c r="BQ2" s="242" t="s">
        <v>2</v>
      </c>
      <c r="BR2" s="242"/>
      <c r="BS2" s="242"/>
      <c r="BT2" s="242"/>
      <c r="BU2" s="242"/>
      <c r="BV2" s="242"/>
      <c r="BW2" s="242"/>
      <c r="BX2" s="242"/>
      <c r="BY2" s="242"/>
      <c r="BZ2" s="242"/>
      <c r="CA2" s="242"/>
      <c r="CB2" s="242"/>
      <c r="CC2" s="242"/>
      <c r="CD2" s="242"/>
      <c r="CE2" s="242"/>
      <c r="CF2" s="242"/>
      <c r="CG2" s="242"/>
      <c r="CH2" s="242"/>
      <c r="CI2" s="242"/>
      <c r="CJ2" s="242"/>
      <c r="CK2" s="242"/>
      <c r="CL2" s="242"/>
      <c r="CM2" s="242"/>
    </row>
    <row r="3" spans="1:91" s="5" customFormat="1" ht="12.95" customHeight="1" x14ac:dyDescent="0.2">
      <c r="BC3" s="32"/>
      <c r="BD3" s="32"/>
      <c r="BE3" s="32"/>
      <c r="BF3" s="32"/>
      <c r="BG3" s="32"/>
      <c r="BH3" s="32"/>
      <c r="BI3" s="32"/>
      <c r="BJ3" s="243" t="s">
        <v>3</v>
      </c>
      <c r="BK3" s="243"/>
      <c r="BL3" s="243"/>
      <c r="BM3" s="243"/>
      <c r="BN3" s="243"/>
      <c r="BO3" s="243"/>
      <c r="BP3" s="243"/>
      <c r="BQ3" s="242" t="s">
        <v>4</v>
      </c>
      <c r="BR3" s="242"/>
      <c r="BS3" s="242"/>
      <c r="BT3" s="242"/>
      <c r="BU3" s="242"/>
      <c r="BV3" s="242"/>
      <c r="BW3" s="242"/>
      <c r="BX3" s="242"/>
      <c r="BY3" s="242" t="s">
        <v>5</v>
      </c>
      <c r="BZ3" s="242"/>
      <c r="CA3" s="242"/>
      <c r="CB3" s="242"/>
      <c r="CC3" s="242"/>
      <c r="CD3" s="242"/>
      <c r="CE3" s="242"/>
      <c r="CF3" s="242"/>
      <c r="CG3" s="242" t="s">
        <v>6</v>
      </c>
      <c r="CH3" s="242"/>
      <c r="CI3" s="242"/>
      <c r="CJ3" s="242"/>
      <c r="CK3" s="242"/>
      <c r="CL3" s="242"/>
      <c r="CM3" s="242"/>
    </row>
    <row r="4" spans="1:91" s="5" customFormat="1" ht="12.95" customHeight="1" x14ac:dyDescent="0.2">
      <c r="BC4" s="32"/>
      <c r="BD4" s="32"/>
      <c r="BE4" s="32"/>
      <c r="BF4" s="32"/>
      <c r="BG4" s="32"/>
      <c r="BH4" s="32"/>
      <c r="BI4" s="32"/>
      <c r="BJ4" s="242" t="s">
        <v>7</v>
      </c>
      <c r="BK4" s="242"/>
      <c r="BL4" s="242"/>
      <c r="BM4" s="242"/>
      <c r="BN4" s="242"/>
      <c r="BO4" s="242"/>
      <c r="BP4" s="242"/>
      <c r="BQ4" s="242" t="s">
        <v>8</v>
      </c>
      <c r="BR4" s="242"/>
      <c r="BS4" s="242"/>
      <c r="BT4" s="242"/>
      <c r="BU4" s="242"/>
      <c r="BV4" s="242"/>
      <c r="BW4" s="242"/>
      <c r="BX4" s="242"/>
      <c r="BY4" s="242" t="s">
        <v>9</v>
      </c>
      <c r="BZ4" s="242"/>
      <c r="CA4" s="242"/>
      <c r="CB4" s="242"/>
      <c r="CC4" s="242"/>
      <c r="CD4" s="242"/>
      <c r="CE4" s="242"/>
      <c r="CF4" s="242"/>
      <c r="CG4" s="242" t="s">
        <v>10</v>
      </c>
      <c r="CH4" s="242"/>
      <c r="CI4" s="242"/>
      <c r="CJ4" s="242"/>
      <c r="CK4" s="242"/>
      <c r="CL4" s="242"/>
      <c r="CM4" s="242"/>
    </row>
    <row r="5" spans="1:91" s="4" customFormat="1" ht="12.95" customHeight="1" x14ac:dyDescent="0.2"/>
    <row r="6" spans="1:91" s="4" customFormat="1" ht="12.95" customHeight="1" x14ac:dyDescent="0.2">
      <c r="A6" s="244" t="s">
        <v>131</v>
      </c>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4"/>
      <c r="BA6" s="244"/>
      <c r="BB6" s="244"/>
      <c r="BC6" s="244"/>
      <c r="BD6" s="244"/>
      <c r="BE6" s="244"/>
      <c r="BF6" s="244"/>
      <c r="BG6" s="244"/>
      <c r="BH6" s="244"/>
      <c r="BI6" s="244"/>
      <c r="BJ6" s="244"/>
      <c r="BK6" s="244"/>
      <c r="BL6" s="244"/>
      <c r="BM6" s="244"/>
      <c r="BN6" s="244"/>
      <c r="BO6" s="244"/>
      <c r="BP6" s="244"/>
      <c r="BQ6" s="244"/>
      <c r="BR6" s="244"/>
      <c r="BS6" s="244"/>
      <c r="BT6" s="244"/>
      <c r="BU6" s="244"/>
      <c r="BV6" s="244"/>
      <c r="BW6" s="244"/>
      <c r="BX6" s="244"/>
      <c r="BY6" s="244"/>
      <c r="BZ6" s="244"/>
      <c r="CA6" s="244"/>
      <c r="CB6" s="244"/>
      <c r="CC6" s="244"/>
      <c r="CD6" s="244"/>
      <c r="CE6" s="244"/>
      <c r="CF6" s="244"/>
      <c r="CG6" s="244"/>
      <c r="CH6" s="244"/>
      <c r="CI6" s="244"/>
      <c r="CJ6" s="244"/>
      <c r="CK6" s="244"/>
      <c r="CL6" s="244"/>
    </row>
    <row r="7" spans="1:91" s="4" customFormat="1" ht="12.95" customHeight="1" x14ac:dyDescent="0.2">
      <c r="A7" s="265" t="s">
        <v>88</v>
      </c>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65"/>
      <c r="BO7" s="265"/>
      <c r="BP7" s="265"/>
      <c r="BQ7" s="265"/>
      <c r="BR7" s="265"/>
      <c r="BS7" s="265"/>
      <c r="BT7" s="265"/>
      <c r="BU7" s="265"/>
      <c r="BV7" s="265"/>
      <c r="BW7" s="265"/>
      <c r="BX7" s="265"/>
      <c r="BY7" s="265"/>
      <c r="BZ7" s="265"/>
      <c r="CA7" s="265"/>
      <c r="CB7" s="265"/>
      <c r="CC7" s="265"/>
      <c r="CD7" s="265"/>
      <c r="CE7" s="265"/>
      <c r="CF7" s="265"/>
      <c r="CG7" s="265"/>
      <c r="CH7" s="265"/>
      <c r="CI7" s="265"/>
      <c r="CJ7" s="265"/>
      <c r="CK7" s="265"/>
      <c r="CL7" s="265"/>
    </row>
    <row r="8" spans="1:91" s="4" customFormat="1" ht="12.95" customHeight="1" x14ac:dyDescent="0.2"/>
    <row r="9" spans="1:91" s="4" customFormat="1" ht="12.95" customHeight="1" x14ac:dyDescent="0.2">
      <c r="F9" s="246" t="s">
        <v>13</v>
      </c>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246"/>
      <c r="BD9" s="246"/>
      <c r="BE9" s="246"/>
      <c r="BF9" s="246"/>
      <c r="BG9" s="246"/>
      <c r="BH9" s="246"/>
      <c r="BI9" s="246"/>
      <c r="BJ9" s="246"/>
      <c r="BK9" s="246"/>
      <c r="BL9" s="246"/>
      <c r="BM9" s="246"/>
      <c r="BN9" s="246"/>
      <c r="BO9" s="246"/>
      <c r="BP9" s="246"/>
      <c r="BQ9" s="246"/>
      <c r="BR9" s="246"/>
      <c r="BS9" s="246"/>
      <c r="BT9" s="246"/>
      <c r="BU9" s="246"/>
      <c r="BV9" s="246"/>
      <c r="BW9" s="246"/>
      <c r="BX9" s="246"/>
      <c r="BY9" s="246"/>
      <c r="BZ9" s="246"/>
      <c r="CA9" s="246"/>
      <c r="CB9" s="246"/>
      <c r="CC9" s="246"/>
      <c r="CD9" s="246"/>
      <c r="CE9" s="246"/>
      <c r="CF9" s="246"/>
      <c r="CG9" s="246"/>
      <c r="CH9" s="246"/>
    </row>
    <row r="10" spans="1:91" s="9" customFormat="1" ht="12.95" customHeight="1" x14ac:dyDescent="0.2">
      <c r="A10" s="247" t="s">
        <v>132</v>
      </c>
      <c r="B10" s="247"/>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247"/>
      <c r="AY10" s="247"/>
      <c r="AZ10" s="247"/>
      <c r="BA10" s="247"/>
      <c r="BB10" s="247"/>
      <c r="BC10" s="247"/>
      <c r="BD10" s="247"/>
      <c r="BE10" s="247"/>
      <c r="BF10" s="247"/>
      <c r="BG10" s="247"/>
      <c r="BH10" s="247"/>
      <c r="BI10" s="247"/>
      <c r="BJ10" s="247"/>
      <c r="BK10" s="247"/>
      <c r="BL10" s="247"/>
      <c r="BM10" s="247"/>
      <c r="BN10" s="247"/>
      <c r="BO10" s="247"/>
      <c r="BP10" s="247"/>
      <c r="BQ10" s="247"/>
      <c r="BR10" s="247"/>
      <c r="BS10" s="247"/>
      <c r="BT10" s="247"/>
      <c r="BU10" s="247"/>
      <c r="BV10" s="247"/>
      <c r="BW10" s="247"/>
      <c r="BX10" s="247"/>
      <c r="BY10" s="247"/>
      <c r="BZ10" s="247"/>
      <c r="CA10" s="247"/>
      <c r="CB10" s="247"/>
      <c r="CC10" s="247"/>
      <c r="CD10" s="247"/>
      <c r="CE10" s="247"/>
      <c r="CF10" s="247"/>
      <c r="CG10" s="247"/>
      <c r="CH10" s="247"/>
      <c r="CI10" s="247"/>
      <c r="CJ10" s="247"/>
      <c r="CK10" s="247"/>
      <c r="CL10" s="247"/>
    </row>
    <row r="11" spans="1:91" s="4" customFormat="1" ht="12.95" customHeight="1" x14ac:dyDescent="0.2">
      <c r="F11" s="246" t="s">
        <v>15</v>
      </c>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c r="BU11" s="246"/>
      <c r="BV11" s="246"/>
      <c r="BW11" s="246"/>
      <c r="BX11" s="246"/>
      <c r="BY11" s="246"/>
      <c r="BZ11" s="246"/>
      <c r="CA11" s="246"/>
      <c r="CB11" s="246"/>
      <c r="CC11" s="246"/>
      <c r="CD11" s="246"/>
      <c r="CE11" s="246"/>
      <c r="CF11" s="246"/>
      <c r="CG11" s="246"/>
      <c r="CH11" s="246"/>
    </row>
    <row r="12" spans="1:91" s="9" customFormat="1" ht="12.95" customHeight="1" x14ac:dyDescent="0.2">
      <c r="A12" s="247" t="s">
        <v>133</v>
      </c>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47"/>
      <c r="BC12" s="247"/>
      <c r="BD12" s="247"/>
      <c r="BE12" s="247"/>
      <c r="BF12" s="247"/>
      <c r="BG12" s="247"/>
      <c r="BH12" s="247"/>
      <c r="BI12" s="247"/>
      <c r="BJ12" s="247"/>
      <c r="BK12" s="247"/>
      <c r="BL12" s="247"/>
      <c r="BM12" s="247"/>
      <c r="BN12" s="247"/>
      <c r="BO12" s="247"/>
      <c r="BP12" s="247"/>
      <c r="BQ12" s="247"/>
      <c r="BR12" s="247"/>
      <c r="BS12" s="247"/>
      <c r="BT12" s="247"/>
      <c r="BU12" s="247"/>
      <c r="BV12" s="247"/>
      <c r="BW12" s="247"/>
      <c r="BX12" s="247"/>
      <c r="BY12" s="247"/>
      <c r="BZ12" s="247"/>
      <c r="CA12" s="247"/>
      <c r="CB12" s="247"/>
      <c r="CC12" s="247"/>
      <c r="CD12" s="247"/>
      <c r="CE12" s="247"/>
      <c r="CF12" s="247"/>
      <c r="CG12" s="247"/>
      <c r="CH12" s="247"/>
      <c r="CI12" s="247"/>
      <c r="CJ12" s="247"/>
      <c r="CK12" s="247"/>
      <c r="CL12" s="247"/>
    </row>
    <row r="13" spans="1:91" s="4" customFormat="1" ht="12.95" customHeight="1" x14ac:dyDescent="0.2"/>
    <row r="14" spans="1:91" s="4" customFormat="1" ht="12.95" customHeight="1" x14ac:dyDescent="0.2">
      <c r="BZ14" s="308" t="s">
        <v>134</v>
      </c>
      <c r="CA14" s="308"/>
      <c r="CB14" s="308"/>
      <c r="CC14" s="308"/>
      <c r="CD14" s="308"/>
      <c r="CE14" s="308"/>
      <c r="CF14" s="308"/>
      <c r="CG14" s="308"/>
      <c r="CH14" s="308"/>
      <c r="CI14" s="308"/>
      <c r="CJ14" s="308"/>
    </row>
    <row r="15" spans="1:91" s="4" customFormat="1" ht="12.95" customHeight="1" x14ac:dyDescent="0.2">
      <c r="BZ15" s="309" t="s">
        <v>135</v>
      </c>
      <c r="CA15" s="309"/>
      <c r="CB15" s="309"/>
      <c r="CC15" s="309"/>
      <c r="CD15" s="309"/>
      <c r="CE15" s="309"/>
      <c r="CF15" s="309"/>
      <c r="CG15" s="309"/>
      <c r="CH15" s="309"/>
      <c r="CI15" s="309"/>
      <c r="CJ15" s="309"/>
    </row>
    <row r="16" spans="1:91" s="4" customFormat="1" ht="12.95" customHeight="1" x14ac:dyDescent="0.2">
      <c r="BZ16" s="309" t="s">
        <v>93</v>
      </c>
      <c r="CA16" s="309"/>
      <c r="CB16" s="309"/>
      <c r="CC16" s="309"/>
      <c r="CD16" s="309"/>
      <c r="CE16" s="309"/>
      <c r="CF16" s="309"/>
      <c r="CG16" s="309"/>
      <c r="CH16" s="309"/>
      <c r="CI16" s="309"/>
      <c r="CJ16" s="309"/>
    </row>
    <row r="17" spans="1:90" s="4" customFormat="1" ht="12.95" customHeight="1" x14ac:dyDescent="0.2"/>
    <row r="18" spans="1:90" s="33" customFormat="1" ht="12.95" customHeight="1" x14ac:dyDescent="0.2">
      <c r="A18" s="310" t="s">
        <v>20</v>
      </c>
      <c r="B18" s="310" t="s">
        <v>21</v>
      </c>
      <c r="C18" s="310"/>
      <c r="D18" s="310"/>
      <c r="E18" s="310"/>
      <c r="F18" s="310"/>
      <c r="G18" s="310"/>
      <c r="H18" s="310"/>
      <c r="I18" s="310"/>
      <c r="J18" s="310"/>
      <c r="K18" s="310"/>
      <c r="L18" s="310"/>
      <c r="M18" s="310"/>
      <c r="N18" s="310" t="s">
        <v>136</v>
      </c>
      <c r="O18" s="310"/>
      <c r="P18" s="310"/>
      <c r="Q18" s="310" t="s">
        <v>72</v>
      </c>
      <c r="R18" s="310"/>
      <c r="S18" s="310"/>
      <c r="T18" s="310"/>
      <c r="U18" s="310" t="s">
        <v>137</v>
      </c>
      <c r="V18" s="310"/>
      <c r="W18" s="310"/>
      <c r="X18" s="310"/>
      <c r="Y18" s="310"/>
      <c r="Z18" s="310" t="s">
        <v>138</v>
      </c>
      <c r="AA18" s="310"/>
      <c r="AB18" s="310"/>
      <c r="AC18" s="310"/>
      <c r="AD18" s="310"/>
      <c r="AE18" s="310"/>
      <c r="AF18" s="310" t="s">
        <v>139</v>
      </c>
      <c r="AG18" s="310"/>
      <c r="AH18" s="310"/>
      <c r="AI18" s="310"/>
      <c r="AJ18" s="242" t="s">
        <v>75</v>
      </c>
      <c r="AK18" s="242"/>
      <c r="AL18" s="242"/>
      <c r="AM18" s="242"/>
      <c r="AN18" s="242"/>
      <c r="AO18" s="242"/>
      <c r="AP18" s="242"/>
      <c r="AQ18" s="242"/>
      <c r="AR18" s="242"/>
      <c r="AS18" s="242"/>
      <c r="AT18" s="242"/>
      <c r="AU18" s="242"/>
      <c r="AV18" s="242"/>
      <c r="AW18" s="242"/>
      <c r="AX18" s="242"/>
      <c r="AY18" s="242"/>
      <c r="AZ18" s="242"/>
      <c r="BA18" s="242"/>
      <c r="BB18" s="242"/>
      <c r="BC18" s="242"/>
      <c r="BD18" s="242"/>
      <c r="BE18" s="242"/>
      <c r="BF18" s="242"/>
      <c r="BG18" s="242"/>
      <c r="BH18" s="242"/>
      <c r="BI18" s="242"/>
      <c r="BJ18" s="242"/>
      <c r="BK18" s="242"/>
      <c r="BL18" s="242"/>
      <c r="BM18" s="242"/>
      <c r="BN18" s="242"/>
      <c r="BO18" s="242"/>
      <c r="BP18" s="242"/>
      <c r="BQ18" s="242"/>
      <c r="BR18" s="242"/>
      <c r="BS18" s="242"/>
      <c r="BT18" s="242"/>
      <c r="BU18" s="242"/>
      <c r="BV18" s="242"/>
      <c r="BW18" s="242"/>
      <c r="BX18" s="242"/>
      <c r="BY18" s="242"/>
      <c r="BZ18" s="242"/>
      <c r="CA18" s="242"/>
      <c r="CB18" s="242"/>
      <c r="CC18" s="242"/>
      <c r="CD18" s="242"/>
      <c r="CE18" s="242"/>
      <c r="CF18" s="310" t="s">
        <v>140</v>
      </c>
      <c r="CG18" s="310"/>
      <c r="CH18" s="310"/>
      <c r="CI18" s="310"/>
      <c r="CJ18" s="310" t="s">
        <v>141</v>
      </c>
      <c r="CK18" s="310"/>
      <c r="CL18" s="310"/>
    </row>
    <row r="19" spans="1:90" s="33" customFormat="1" ht="263.10000000000002" customHeight="1" x14ac:dyDescent="0.2">
      <c r="A19" s="311"/>
      <c r="B19" s="312"/>
      <c r="C19" s="313"/>
      <c r="D19" s="313"/>
      <c r="E19" s="313"/>
      <c r="F19" s="313"/>
      <c r="G19" s="313"/>
      <c r="H19" s="313"/>
      <c r="I19" s="313"/>
      <c r="J19" s="313"/>
      <c r="K19" s="313"/>
      <c r="L19" s="313"/>
      <c r="M19" s="314"/>
      <c r="N19" s="312"/>
      <c r="O19" s="313"/>
      <c r="P19" s="314"/>
      <c r="Q19" s="312"/>
      <c r="R19" s="313"/>
      <c r="S19" s="313"/>
      <c r="T19" s="314"/>
      <c r="U19" s="312"/>
      <c r="V19" s="313"/>
      <c r="W19" s="313"/>
      <c r="X19" s="313"/>
      <c r="Y19" s="314"/>
      <c r="Z19" s="312"/>
      <c r="AA19" s="313"/>
      <c r="AB19" s="313"/>
      <c r="AC19" s="313"/>
      <c r="AD19" s="313"/>
      <c r="AE19" s="314"/>
      <c r="AF19" s="312"/>
      <c r="AG19" s="313"/>
      <c r="AH19" s="313"/>
      <c r="AI19" s="314"/>
      <c r="AJ19" s="315" t="s">
        <v>142</v>
      </c>
      <c r="AK19" s="315"/>
      <c r="AL19" s="315"/>
      <c r="AM19" s="315"/>
      <c r="AN19" s="315"/>
      <c r="AO19" s="315" t="s">
        <v>143</v>
      </c>
      <c r="AP19" s="315"/>
      <c r="AQ19" s="315"/>
      <c r="AR19" s="315"/>
      <c r="AS19" s="315"/>
      <c r="AT19" s="315"/>
      <c r="AU19" s="315"/>
      <c r="AV19" s="315" t="s">
        <v>144</v>
      </c>
      <c r="AW19" s="315"/>
      <c r="AX19" s="315"/>
      <c r="AY19" s="315"/>
      <c r="AZ19" s="315"/>
      <c r="BA19" s="315" t="s">
        <v>145</v>
      </c>
      <c r="BB19" s="315"/>
      <c r="BC19" s="315"/>
      <c r="BD19" s="315"/>
      <c r="BE19" s="315"/>
      <c r="BF19" s="315" t="s">
        <v>146</v>
      </c>
      <c r="BG19" s="315"/>
      <c r="BH19" s="315"/>
      <c r="BI19" s="315"/>
      <c r="BJ19" s="315"/>
      <c r="BK19" s="315" t="s">
        <v>147</v>
      </c>
      <c r="BL19" s="315"/>
      <c r="BM19" s="315"/>
      <c r="BN19" s="315"/>
      <c r="BO19" s="315" t="s">
        <v>148</v>
      </c>
      <c r="BP19" s="315"/>
      <c r="BQ19" s="315"/>
      <c r="BR19" s="315"/>
      <c r="BS19" s="315"/>
      <c r="BT19" s="315" t="s">
        <v>149</v>
      </c>
      <c r="BU19" s="315"/>
      <c r="BV19" s="315"/>
      <c r="BW19" s="315"/>
      <c r="BX19" s="315" t="s">
        <v>150</v>
      </c>
      <c r="BY19" s="315"/>
      <c r="BZ19" s="315"/>
      <c r="CA19" s="315"/>
      <c r="CB19" s="315"/>
      <c r="CC19" s="315" t="s">
        <v>151</v>
      </c>
      <c r="CD19" s="315"/>
      <c r="CE19" s="315"/>
      <c r="CF19" s="312"/>
      <c r="CG19" s="313"/>
      <c r="CH19" s="313"/>
      <c r="CI19" s="314"/>
      <c r="CJ19" s="312"/>
      <c r="CK19" s="313"/>
      <c r="CL19" s="314"/>
    </row>
    <row r="20" spans="1:90" s="33" customFormat="1" ht="12.95" customHeight="1" x14ac:dyDescent="0.2">
      <c r="A20" s="30" t="s">
        <v>26</v>
      </c>
      <c r="B20" s="268" t="s">
        <v>27</v>
      </c>
      <c r="C20" s="268"/>
      <c r="D20" s="268"/>
      <c r="E20" s="268"/>
      <c r="F20" s="268"/>
      <c r="G20" s="268"/>
      <c r="H20" s="268"/>
      <c r="I20" s="268"/>
      <c r="J20" s="268"/>
      <c r="K20" s="268"/>
      <c r="L20" s="268"/>
      <c r="M20" s="268"/>
      <c r="N20" s="268" t="s">
        <v>28</v>
      </c>
      <c r="O20" s="268"/>
      <c r="P20" s="268"/>
      <c r="Q20" s="268" t="s">
        <v>29</v>
      </c>
      <c r="R20" s="268"/>
      <c r="S20" s="268"/>
      <c r="T20" s="268"/>
      <c r="U20" s="268" t="s">
        <v>30</v>
      </c>
      <c r="V20" s="268"/>
      <c r="W20" s="268"/>
      <c r="X20" s="268"/>
      <c r="Y20" s="268"/>
      <c r="Z20" s="268" t="s">
        <v>31</v>
      </c>
      <c r="AA20" s="268"/>
      <c r="AB20" s="268"/>
      <c r="AC20" s="268"/>
      <c r="AD20" s="268"/>
      <c r="AE20" s="268"/>
      <c r="AF20" s="268" t="s">
        <v>42</v>
      </c>
      <c r="AG20" s="268"/>
      <c r="AH20" s="268"/>
      <c r="AI20" s="268"/>
      <c r="AJ20" s="268" t="s">
        <v>36</v>
      </c>
      <c r="AK20" s="268"/>
      <c r="AL20" s="268"/>
      <c r="AM20" s="268"/>
      <c r="AN20" s="268"/>
      <c r="AO20" s="268" t="s">
        <v>47</v>
      </c>
      <c r="AP20" s="268"/>
      <c r="AQ20" s="268"/>
      <c r="AR20" s="268"/>
      <c r="AS20" s="268"/>
      <c r="AT20" s="268"/>
      <c r="AU20" s="268"/>
      <c r="AV20" s="268" t="s">
        <v>39</v>
      </c>
      <c r="AW20" s="268"/>
      <c r="AX20" s="268"/>
      <c r="AY20" s="268"/>
      <c r="AZ20" s="268"/>
      <c r="BA20" s="268" t="s">
        <v>41</v>
      </c>
      <c r="BB20" s="268"/>
      <c r="BC20" s="268"/>
      <c r="BD20" s="268"/>
      <c r="BE20" s="268"/>
      <c r="BF20" s="268" t="s">
        <v>44</v>
      </c>
      <c r="BG20" s="268"/>
      <c r="BH20" s="268"/>
      <c r="BI20" s="268"/>
      <c r="BJ20" s="268"/>
      <c r="BK20" s="268" t="s">
        <v>55</v>
      </c>
      <c r="BL20" s="268"/>
      <c r="BM20" s="268"/>
      <c r="BN20" s="268"/>
      <c r="BO20" s="268" t="s">
        <v>58</v>
      </c>
      <c r="BP20" s="268"/>
      <c r="BQ20" s="268"/>
      <c r="BR20" s="268"/>
      <c r="BS20" s="268"/>
      <c r="BT20" s="268" t="s">
        <v>60</v>
      </c>
      <c r="BU20" s="268"/>
      <c r="BV20" s="268"/>
      <c r="BW20" s="268"/>
      <c r="BX20" s="268" t="s">
        <v>63</v>
      </c>
      <c r="BY20" s="268"/>
      <c r="BZ20" s="268"/>
      <c r="CA20" s="268"/>
      <c r="CB20" s="268"/>
      <c r="CC20" s="268" t="s">
        <v>66</v>
      </c>
      <c r="CD20" s="268"/>
      <c r="CE20" s="268"/>
      <c r="CF20" s="268" t="s">
        <v>46</v>
      </c>
      <c r="CG20" s="268"/>
      <c r="CH20" s="268"/>
      <c r="CI20" s="268"/>
      <c r="CJ20" s="268" t="s">
        <v>49</v>
      </c>
      <c r="CK20" s="268"/>
      <c r="CL20" s="268"/>
    </row>
    <row r="21" spans="1:90" s="4" customFormat="1" ht="12.95" customHeight="1" x14ac:dyDescent="0.2">
      <c r="A21" s="7" t="s">
        <v>26</v>
      </c>
      <c r="B21" s="251" t="s">
        <v>152</v>
      </c>
      <c r="C21" s="251"/>
      <c r="D21" s="251"/>
      <c r="E21" s="251"/>
      <c r="F21" s="251"/>
      <c r="G21" s="251"/>
      <c r="H21" s="251"/>
      <c r="I21" s="251"/>
      <c r="J21" s="251"/>
      <c r="K21" s="251"/>
      <c r="L21" s="251"/>
      <c r="M21" s="251"/>
      <c r="N21" s="15"/>
      <c r="O21" s="16"/>
      <c r="P21" s="17"/>
      <c r="Q21" s="253">
        <v>106000000</v>
      </c>
      <c r="R21" s="253"/>
      <c r="S21" s="253"/>
      <c r="T21" s="253"/>
      <c r="U21" s="257">
        <v>0</v>
      </c>
      <c r="V21" s="257"/>
      <c r="W21" s="257"/>
      <c r="X21" s="257"/>
      <c r="Y21" s="257"/>
      <c r="Z21" s="257">
        <v>0</v>
      </c>
      <c r="AA21" s="257"/>
      <c r="AB21" s="257"/>
      <c r="AC21" s="257"/>
      <c r="AD21" s="257"/>
      <c r="AE21" s="257"/>
      <c r="AF21" s="257">
        <v>0</v>
      </c>
      <c r="AG21" s="257"/>
      <c r="AH21" s="257"/>
      <c r="AI21" s="257"/>
      <c r="AJ21" s="257">
        <v>0</v>
      </c>
      <c r="AK21" s="257"/>
      <c r="AL21" s="257"/>
      <c r="AM21" s="257"/>
      <c r="AN21" s="257"/>
      <c r="AO21" s="253">
        <v>1940001.29</v>
      </c>
      <c r="AP21" s="253"/>
      <c r="AQ21" s="253"/>
      <c r="AR21" s="253"/>
      <c r="AS21" s="253"/>
      <c r="AT21" s="253"/>
      <c r="AU21" s="253"/>
      <c r="AV21" s="257">
        <v>0</v>
      </c>
      <c r="AW21" s="257"/>
      <c r="AX21" s="257"/>
      <c r="AY21" s="257"/>
      <c r="AZ21" s="257"/>
      <c r="BA21" s="257">
        <v>0</v>
      </c>
      <c r="BB21" s="257"/>
      <c r="BC21" s="257"/>
      <c r="BD21" s="257"/>
      <c r="BE21" s="257"/>
      <c r="BF21" s="257">
        <v>0</v>
      </c>
      <c r="BG21" s="257"/>
      <c r="BH21" s="257"/>
      <c r="BI21" s="257"/>
      <c r="BJ21" s="257"/>
      <c r="BK21" s="257">
        <v>0</v>
      </c>
      <c r="BL21" s="257"/>
      <c r="BM21" s="257"/>
      <c r="BN21" s="257"/>
      <c r="BO21" s="257">
        <v>0</v>
      </c>
      <c r="BP21" s="257"/>
      <c r="BQ21" s="257"/>
      <c r="BR21" s="257"/>
      <c r="BS21" s="257"/>
      <c r="BT21" s="257">
        <v>0</v>
      </c>
      <c r="BU21" s="257"/>
      <c r="BV21" s="257"/>
      <c r="BW21" s="257"/>
      <c r="BX21" s="257">
        <v>0</v>
      </c>
      <c r="BY21" s="257"/>
      <c r="BZ21" s="257"/>
      <c r="CA21" s="257"/>
      <c r="CB21" s="257"/>
      <c r="CC21" s="253">
        <v>1940001.29</v>
      </c>
      <c r="CD21" s="253"/>
      <c r="CE21" s="253"/>
      <c r="CF21" s="252">
        <v>67842212.420000002</v>
      </c>
      <c r="CG21" s="252"/>
      <c r="CH21" s="252"/>
      <c r="CI21" s="252"/>
      <c r="CJ21" s="253">
        <v>175782213.71000001</v>
      </c>
      <c r="CK21" s="253"/>
      <c r="CL21" s="253"/>
    </row>
    <row r="22" spans="1:90" s="4" customFormat="1" ht="27" customHeight="1" x14ac:dyDescent="0.2">
      <c r="A22" s="7" t="s">
        <v>27</v>
      </c>
      <c r="B22" s="251" t="s">
        <v>153</v>
      </c>
      <c r="C22" s="251"/>
      <c r="D22" s="251"/>
      <c r="E22" s="251"/>
      <c r="F22" s="251"/>
      <c r="G22" s="251"/>
      <c r="H22" s="251"/>
      <c r="I22" s="251"/>
      <c r="J22" s="251"/>
      <c r="K22" s="251"/>
      <c r="L22" s="251"/>
      <c r="M22" s="251"/>
      <c r="N22" s="15"/>
      <c r="O22" s="16"/>
      <c r="P22" s="17"/>
      <c r="Q22" s="253">
        <v>106000000</v>
      </c>
      <c r="R22" s="253"/>
      <c r="S22" s="253"/>
      <c r="T22" s="253"/>
      <c r="U22" s="257">
        <v>0</v>
      </c>
      <c r="V22" s="257"/>
      <c r="W22" s="257"/>
      <c r="X22" s="257"/>
      <c r="Y22" s="257"/>
      <c r="Z22" s="257">
        <v>0</v>
      </c>
      <c r="AA22" s="257"/>
      <c r="AB22" s="257"/>
      <c r="AC22" s="257"/>
      <c r="AD22" s="257"/>
      <c r="AE22" s="257"/>
      <c r="AF22" s="257">
        <v>0</v>
      </c>
      <c r="AG22" s="257"/>
      <c r="AH22" s="257"/>
      <c r="AI22" s="257"/>
      <c r="AJ22" s="257">
        <v>0</v>
      </c>
      <c r="AK22" s="257"/>
      <c r="AL22" s="257"/>
      <c r="AM22" s="257"/>
      <c r="AN22" s="257"/>
      <c r="AO22" s="253">
        <v>1940001.29</v>
      </c>
      <c r="AP22" s="253"/>
      <c r="AQ22" s="253"/>
      <c r="AR22" s="253"/>
      <c r="AS22" s="253"/>
      <c r="AT22" s="253"/>
      <c r="AU22" s="253"/>
      <c r="AV22" s="257">
        <v>0</v>
      </c>
      <c r="AW22" s="257"/>
      <c r="AX22" s="257"/>
      <c r="AY22" s="257"/>
      <c r="AZ22" s="257"/>
      <c r="BA22" s="257">
        <v>0</v>
      </c>
      <c r="BB22" s="257"/>
      <c r="BC22" s="257"/>
      <c r="BD22" s="257"/>
      <c r="BE22" s="257"/>
      <c r="BF22" s="257">
        <v>0</v>
      </c>
      <c r="BG22" s="257"/>
      <c r="BH22" s="257"/>
      <c r="BI22" s="257"/>
      <c r="BJ22" s="257"/>
      <c r="BK22" s="257">
        <v>0</v>
      </c>
      <c r="BL22" s="257"/>
      <c r="BM22" s="257"/>
      <c r="BN22" s="257"/>
      <c r="BO22" s="257">
        <v>0</v>
      </c>
      <c r="BP22" s="257"/>
      <c r="BQ22" s="257"/>
      <c r="BR22" s="257"/>
      <c r="BS22" s="257"/>
      <c r="BT22" s="257">
        <v>0</v>
      </c>
      <c r="BU22" s="257"/>
      <c r="BV22" s="257"/>
      <c r="BW22" s="257"/>
      <c r="BX22" s="257">
        <v>0</v>
      </c>
      <c r="BY22" s="257"/>
      <c r="BZ22" s="257"/>
      <c r="CA22" s="257"/>
      <c r="CB22" s="257"/>
      <c r="CC22" s="253">
        <v>1940001.29</v>
      </c>
      <c r="CD22" s="253"/>
      <c r="CE22" s="253"/>
      <c r="CF22" s="252">
        <v>67842212.420000002</v>
      </c>
      <c r="CG22" s="252"/>
      <c r="CH22" s="252"/>
      <c r="CI22" s="252"/>
      <c r="CJ22" s="253">
        <v>175782213.71000001</v>
      </c>
      <c r="CK22" s="253"/>
      <c r="CL22" s="253"/>
    </row>
    <row r="23" spans="1:90" s="4" customFormat="1" ht="12.95" customHeight="1" x14ac:dyDescent="0.2">
      <c r="A23" s="7" t="s">
        <v>28</v>
      </c>
      <c r="B23" s="251" t="s">
        <v>152</v>
      </c>
      <c r="C23" s="251"/>
      <c r="D23" s="251"/>
      <c r="E23" s="251"/>
      <c r="F23" s="251"/>
      <c r="G23" s="251"/>
      <c r="H23" s="251"/>
      <c r="I23" s="251"/>
      <c r="J23" s="251"/>
      <c r="K23" s="251"/>
      <c r="L23" s="251"/>
      <c r="M23" s="251"/>
      <c r="N23" s="15"/>
      <c r="O23" s="16"/>
      <c r="P23" s="17"/>
      <c r="Q23" s="253">
        <v>106000000</v>
      </c>
      <c r="R23" s="253"/>
      <c r="S23" s="253"/>
      <c r="T23" s="253"/>
      <c r="U23" s="257">
        <v>0</v>
      </c>
      <c r="V23" s="257"/>
      <c r="W23" s="257"/>
      <c r="X23" s="257"/>
      <c r="Y23" s="257"/>
      <c r="Z23" s="257">
        <v>0</v>
      </c>
      <c r="AA23" s="257"/>
      <c r="AB23" s="257"/>
      <c r="AC23" s="257"/>
      <c r="AD23" s="257"/>
      <c r="AE23" s="257"/>
      <c r="AF23" s="257">
        <v>0</v>
      </c>
      <c r="AG23" s="257"/>
      <c r="AH23" s="257"/>
      <c r="AI23" s="257"/>
      <c r="AJ23" s="257">
        <v>0</v>
      </c>
      <c r="AK23" s="257"/>
      <c r="AL23" s="257"/>
      <c r="AM23" s="257"/>
      <c r="AN23" s="257"/>
      <c r="AO23" s="253">
        <v>1940001.29</v>
      </c>
      <c r="AP23" s="253"/>
      <c r="AQ23" s="253"/>
      <c r="AR23" s="253"/>
      <c r="AS23" s="253"/>
      <c r="AT23" s="253"/>
      <c r="AU23" s="253"/>
      <c r="AV23" s="257">
        <v>0</v>
      </c>
      <c r="AW23" s="257"/>
      <c r="AX23" s="257"/>
      <c r="AY23" s="257"/>
      <c r="AZ23" s="257"/>
      <c r="BA23" s="257">
        <v>0</v>
      </c>
      <c r="BB23" s="257"/>
      <c r="BC23" s="257"/>
      <c r="BD23" s="257"/>
      <c r="BE23" s="257"/>
      <c r="BF23" s="257">
        <v>0</v>
      </c>
      <c r="BG23" s="257"/>
      <c r="BH23" s="257"/>
      <c r="BI23" s="257"/>
      <c r="BJ23" s="257"/>
      <c r="BK23" s="257">
        <v>0</v>
      </c>
      <c r="BL23" s="257"/>
      <c r="BM23" s="257"/>
      <c r="BN23" s="257"/>
      <c r="BO23" s="257">
        <v>0</v>
      </c>
      <c r="BP23" s="257"/>
      <c r="BQ23" s="257"/>
      <c r="BR23" s="257"/>
      <c r="BS23" s="257"/>
      <c r="BT23" s="257">
        <v>0</v>
      </c>
      <c r="BU23" s="257"/>
      <c r="BV23" s="257"/>
      <c r="BW23" s="257"/>
      <c r="BX23" s="257">
        <v>0</v>
      </c>
      <c r="BY23" s="257"/>
      <c r="BZ23" s="257"/>
      <c r="CA23" s="257"/>
      <c r="CB23" s="257"/>
      <c r="CC23" s="253">
        <v>1940001.29</v>
      </c>
      <c r="CD23" s="253"/>
      <c r="CE23" s="253"/>
      <c r="CF23" s="252">
        <v>67842212.420000002</v>
      </c>
      <c r="CG23" s="252"/>
      <c r="CH23" s="252"/>
      <c r="CI23" s="252"/>
      <c r="CJ23" s="253">
        <v>175782213.71000001</v>
      </c>
      <c r="CK23" s="253"/>
      <c r="CL23" s="253"/>
    </row>
    <row r="24" spans="1:90" s="4" customFormat="1" ht="27" customHeight="1" x14ac:dyDescent="0.2">
      <c r="A24" s="7" t="s">
        <v>29</v>
      </c>
      <c r="B24" s="251" t="s">
        <v>123</v>
      </c>
      <c r="C24" s="251"/>
      <c r="D24" s="251"/>
      <c r="E24" s="251"/>
      <c r="F24" s="251"/>
      <c r="G24" s="251"/>
      <c r="H24" s="251"/>
      <c r="I24" s="251"/>
      <c r="J24" s="251"/>
      <c r="K24" s="251"/>
      <c r="L24" s="251"/>
      <c r="M24" s="251"/>
      <c r="N24" s="15"/>
      <c r="O24" s="16"/>
      <c r="P24" s="17"/>
      <c r="Q24" s="257">
        <v>0</v>
      </c>
      <c r="R24" s="257"/>
      <c r="S24" s="257"/>
      <c r="T24" s="257"/>
      <c r="U24" s="257">
        <v>0</v>
      </c>
      <c r="V24" s="257"/>
      <c r="W24" s="257"/>
      <c r="X24" s="257"/>
      <c r="Y24" s="257"/>
      <c r="Z24" s="257">
        <v>0</v>
      </c>
      <c r="AA24" s="257"/>
      <c r="AB24" s="257"/>
      <c r="AC24" s="257"/>
      <c r="AD24" s="257"/>
      <c r="AE24" s="257"/>
      <c r="AF24" s="257">
        <v>0</v>
      </c>
      <c r="AG24" s="257"/>
      <c r="AH24" s="257"/>
      <c r="AI24" s="257"/>
      <c r="AJ24" s="257">
        <v>0</v>
      </c>
      <c r="AK24" s="257"/>
      <c r="AL24" s="257"/>
      <c r="AM24" s="257"/>
      <c r="AN24" s="257"/>
      <c r="AO24" s="257">
        <v>0</v>
      </c>
      <c r="AP24" s="257"/>
      <c r="AQ24" s="257"/>
      <c r="AR24" s="257"/>
      <c r="AS24" s="257"/>
      <c r="AT24" s="257"/>
      <c r="AU24" s="257"/>
      <c r="AV24" s="257">
        <v>0</v>
      </c>
      <c r="AW24" s="257"/>
      <c r="AX24" s="257"/>
      <c r="AY24" s="257"/>
      <c r="AZ24" s="257"/>
      <c r="BA24" s="257">
        <v>0</v>
      </c>
      <c r="BB24" s="257"/>
      <c r="BC24" s="257"/>
      <c r="BD24" s="257"/>
      <c r="BE24" s="257"/>
      <c r="BF24" s="257">
        <v>0</v>
      </c>
      <c r="BG24" s="257"/>
      <c r="BH24" s="257"/>
      <c r="BI24" s="257"/>
      <c r="BJ24" s="257"/>
      <c r="BK24" s="257">
        <v>0</v>
      </c>
      <c r="BL24" s="257"/>
      <c r="BM24" s="257"/>
      <c r="BN24" s="257"/>
      <c r="BO24" s="257">
        <v>0</v>
      </c>
      <c r="BP24" s="257"/>
      <c r="BQ24" s="257"/>
      <c r="BR24" s="257"/>
      <c r="BS24" s="257"/>
      <c r="BT24" s="257">
        <v>0</v>
      </c>
      <c r="BU24" s="257"/>
      <c r="BV24" s="257"/>
      <c r="BW24" s="257"/>
      <c r="BX24" s="257">
        <v>0</v>
      </c>
      <c r="BY24" s="257"/>
      <c r="BZ24" s="257"/>
      <c r="CA24" s="257"/>
      <c r="CB24" s="257"/>
      <c r="CC24" s="257">
        <v>0</v>
      </c>
      <c r="CD24" s="257"/>
      <c r="CE24" s="257"/>
      <c r="CF24" s="252">
        <v>95347592.510000005</v>
      </c>
      <c r="CG24" s="252"/>
      <c r="CH24" s="252"/>
      <c r="CI24" s="252"/>
      <c r="CJ24" s="253">
        <v>95347592.510000005</v>
      </c>
      <c r="CK24" s="253"/>
      <c r="CL24" s="253"/>
    </row>
    <row r="25" spans="1:90" s="4" customFormat="1" ht="69.95" customHeight="1" x14ac:dyDescent="0.2">
      <c r="A25" s="7" t="s">
        <v>30</v>
      </c>
      <c r="B25" s="251" t="s">
        <v>154</v>
      </c>
      <c r="C25" s="251"/>
      <c r="D25" s="251"/>
      <c r="E25" s="251"/>
      <c r="F25" s="251"/>
      <c r="G25" s="251"/>
      <c r="H25" s="251"/>
      <c r="I25" s="251"/>
      <c r="J25" s="251"/>
      <c r="K25" s="251"/>
      <c r="L25" s="251"/>
      <c r="M25" s="251"/>
      <c r="N25" s="15"/>
      <c r="O25" s="16"/>
      <c r="P25" s="17"/>
      <c r="Q25" s="257">
        <v>0</v>
      </c>
      <c r="R25" s="257"/>
      <c r="S25" s="257"/>
      <c r="T25" s="257"/>
      <c r="U25" s="257">
        <v>0</v>
      </c>
      <c r="V25" s="257"/>
      <c r="W25" s="257"/>
      <c r="X25" s="257"/>
      <c r="Y25" s="257"/>
      <c r="Z25" s="257">
        <v>0</v>
      </c>
      <c r="AA25" s="257"/>
      <c r="AB25" s="257"/>
      <c r="AC25" s="257"/>
      <c r="AD25" s="257"/>
      <c r="AE25" s="257"/>
      <c r="AF25" s="257">
        <v>0</v>
      </c>
      <c r="AG25" s="257"/>
      <c r="AH25" s="257"/>
      <c r="AI25" s="257"/>
      <c r="AJ25" s="257">
        <v>0</v>
      </c>
      <c r="AK25" s="257"/>
      <c r="AL25" s="257"/>
      <c r="AM25" s="257"/>
      <c r="AN25" s="257"/>
      <c r="AO25" s="299">
        <v>-5378150.3799999999</v>
      </c>
      <c r="AP25" s="299"/>
      <c r="AQ25" s="299"/>
      <c r="AR25" s="299"/>
      <c r="AS25" s="299"/>
      <c r="AT25" s="299"/>
      <c r="AU25" s="299"/>
      <c r="AV25" s="257">
        <v>0</v>
      </c>
      <c r="AW25" s="257"/>
      <c r="AX25" s="257"/>
      <c r="AY25" s="257"/>
      <c r="AZ25" s="257"/>
      <c r="BA25" s="257">
        <v>0</v>
      </c>
      <c r="BB25" s="257"/>
      <c r="BC25" s="257"/>
      <c r="BD25" s="257"/>
      <c r="BE25" s="257"/>
      <c r="BF25" s="257">
        <v>0</v>
      </c>
      <c r="BG25" s="257"/>
      <c r="BH25" s="257"/>
      <c r="BI25" s="257"/>
      <c r="BJ25" s="257"/>
      <c r="BK25" s="257">
        <v>0</v>
      </c>
      <c r="BL25" s="257"/>
      <c r="BM25" s="257"/>
      <c r="BN25" s="257"/>
      <c r="BO25" s="257">
        <v>0</v>
      </c>
      <c r="BP25" s="257"/>
      <c r="BQ25" s="257"/>
      <c r="BR25" s="257"/>
      <c r="BS25" s="257"/>
      <c r="BT25" s="257">
        <v>0</v>
      </c>
      <c r="BU25" s="257"/>
      <c r="BV25" s="257"/>
      <c r="BW25" s="257"/>
      <c r="BX25" s="257">
        <v>0</v>
      </c>
      <c r="BY25" s="257"/>
      <c r="BZ25" s="257"/>
      <c r="CA25" s="257"/>
      <c r="CB25" s="257"/>
      <c r="CC25" s="299">
        <v>-5378150.3799999999</v>
      </c>
      <c r="CD25" s="299"/>
      <c r="CE25" s="299"/>
      <c r="CF25" s="254">
        <v>0</v>
      </c>
      <c r="CG25" s="254"/>
      <c r="CH25" s="254"/>
      <c r="CI25" s="254"/>
      <c r="CJ25" s="299">
        <v>-5378150.3799999999</v>
      </c>
      <c r="CK25" s="299"/>
      <c r="CL25" s="299"/>
    </row>
    <row r="26" spans="1:90" s="4" customFormat="1" ht="56.1" customHeight="1" x14ac:dyDescent="0.2">
      <c r="A26" s="7" t="s">
        <v>31</v>
      </c>
      <c r="B26" s="255" t="s">
        <v>155</v>
      </c>
      <c r="C26" s="255"/>
      <c r="D26" s="255"/>
      <c r="E26" s="255"/>
      <c r="F26" s="255"/>
      <c r="G26" s="255"/>
      <c r="H26" s="255"/>
      <c r="I26" s="255"/>
      <c r="J26" s="255"/>
      <c r="K26" s="255"/>
      <c r="L26" s="255"/>
      <c r="M26" s="255"/>
      <c r="N26" s="15"/>
      <c r="O26" s="16"/>
      <c r="P26" s="17"/>
      <c r="Q26" s="257">
        <v>0</v>
      </c>
      <c r="R26" s="257"/>
      <c r="S26" s="257"/>
      <c r="T26" s="257"/>
      <c r="U26" s="257">
        <v>0</v>
      </c>
      <c r="V26" s="257"/>
      <c r="W26" s="257"/>
      <c r="X26" s="257"/>
      <c r="Y26" s="257"/>
      <c r="Z26" s="257">
        <v>0</v>
      </c>
      <c r="AA26" s="257"/>
      <c r="AB26" s="257"/>
      <c r="AC26" s="257"/>
      <c r="AD26" s="257"/>
      <c r="AE26" s="257"/>
      <c r="AF26" s="257">
        <v>0</v>
      </c>
      <c r="AG26" s="257"/>
      <c r="AH26" s="257"/>
      <c r="AI26" s="257"/>
      <c r="AJ26" s="257">
        <v>0</v>
      </c>
      <c r="AK26" s="257"/>
      <c r="AL26" s="257"/>
      <c r="AM26" s="257"/>
      <c r="AN26" s="257"/>
      <c r="AO26" s="299">
        <v>-5378150.3799999999</v>
      </c>
      <c r="AP26" s="299"/>
      <c r="AQ26" s="299"/>
      <c r="AR26" s="299"/>
      <c r="AS26" s="299"/>
      <c r="AT26" s="299"/>
      <c r="AU26" s="299"/>
      <c r="AV26" s="257">
        <v>0</v>
      </c>
      <c r="AW26" s="257"/>
      <c r="AX26" s="257"/>
      <c r="AY26" s="257"/>
      <c r="AZ26" s="257"/>
      <c r="BA26" s="257">
        <v>0</v>
      </c>
      <c r="BB26" s="257"/>
      <c r="BC26" s="257"/>
      <c r="BD26" s="257"/>
      <c r="BE26" s="257"/>
      <c r="BF26" s="257">
        <v>0</v>
      </c>
      <c r="BG26" s="257"/>
      <c r="BH26" s="257"/>
      <c r="BI26" s="257"/>
      <c r="BJ26" s="257"/>
      <c r="BK26" s="257">
        <v>0</v>
      </c>
      <c r="BL26" s="257"/>
      <c r="BM26" s="257"/>
      <c r="BN26" s="257"/>
      <c r="BO26" s="257">
        <v>0</v>
      </c>
      <c r="BP26" s="257"/>
      <c r="BQ26" s="257"/>
      <c r="BR26" s="257"/>
      <c r="BS26" s="257"/>
      <c r="BT26" s="257">
        <v>0</v>
      </c>
      <c r="BU26" s="257"/>
      <c r="BV26" s="257"/>
      <c r="BW26" s="257"/>
      <c r="BX26" s="257">
        <v>0</v>
      </c>
      <c r="BY26" s="257"/>
      <c r="BZ26" s="257"/>
      <c r="CA26" s="257"/>
      <c r="CB26" s="257"/>
      <c r="CC26" s="299">
        <v>-5378150.3799999999</v>
      </c>
      <c r="CD26" s="299"/>
      <c r="CE26" s="299"/>
      <c r="CF26" s="254">
        <v>0</v>
      </c>
      <c r="CG26" s="254"/>
      <c r="CH26" s="254"/>
      <c r="CI26" s="254"/>
      <c r="CJ26" s="299">
        <v>-5378150.3799999999</v>
      </c>
      <c r="CK26" s="299"/>
      <c r="CL26" s="299"/>
    </row>
    <row r="27" spans="1:90" s="4" customFormat="1" ht="27" customHeight="1" x14ac:dyDescent="0.2">
      <c r="A27" s="7" t="s">
        <v>42</v>
      </c>
      <c r="B27" s="251" t="s">
        <v>156</v>
      </c>
      <c r="C27" s="251"/>
      <c r="D27" s="251"/>
      <c r="E27" s="251"/>
      <c r="F27" s="251"/>
      <c r="G27" s="251"/>
      <c r="H27" s="251"/>
      <c r="I27" s="251"/>
      <c r="J27" s="251"/>
      <c r="K27" s="251"/>
      <c r="L27" s="251"/>
      <c r="M27" s="251"/>
      <c r="N27" s="242" t="s">
        <v>157</v>
      </c>
      <c r="O27" s="242"/>
      <c r="P27" s="242"/>
      <c r="Q27" s="257">
        <v>0</v>
      </c>
      <c r="R27" s="257"/>
      <c r="S27" s="257"/>
      <c r="T27" s="257"/>
      <c r="U27" s="257">
        <v>0</v>
      </c>
      <c r="V27" s="257"/>
      <c r="W27" s="257"/>
      <c r="X27" s="257"/>
      <c r="Y27" s="257"/>
      <c r="Z27" s="257">
        <v>0</v>
      </c>
      <c r="AA27" s="257"/>
      <c r="AB27" s="257"/>
      <c r="AC27" s="257"/>
      <c r="AD27" s="257"/>
      <c r="AE27" s="257"/>
      <c r="AF27" s="257">
        <v>0</v>
      </c>
      <c r="AG27" s="257"/>
      <c r="AH27" s="257"/>
      <c r="AI27" s="257"/>
      <c r="AJ27" s="257">
        <v>0</v>
      </c>
      <c r="AK27" s="257"/>
      <c r="AL27" s="257"/>
      <c r="AM27" s="257"/>
      <c r="AN27" s="257"/>
      <c r="AO27" s="257">
        <v>0</v>
      </c>
      <c r="AP27" s="257"/>
      <c r="AQ27" s="257"/>
      <c r="AR27" s="257"/>
      <c r="AS27" s="257"/>
      <c r="AT27" s="257"/>
      <c r="AU27" s="257"/>
      <c r="AV27" s="257">
        <v>0</v>
      </c>
      <c r="AW27" s="257"/>
      <c r="AX27" s="257"/>
      <c r="AY27" s="257"/>
      <c r="AZ27" s="257"/>
      <c r="BA27" s="257">
        <v>0</v>
      </c>
      <c r="BB27" s="257"/>
      <c r="BC27" s="257"/>
      <c r="BD27" s="257"/>
      <c r="BE27" s="257"/>
      <c r="BF27" s="257">
        <v>0</v>
      </c>
      <c r="BG27" s="257"/>
      <c r="BH27" s="257"/>
      <c r="BI27" s="257"/>
      <c r="BJ27" s="257"/>
      <c r="BK27" s="257">
        <v>0</v>
      </c>
      <c r="BL27" s="257"/>
      <c r="BM27" s="257"/>
      <c r="BN27" s="257"/>
      <c r="BO27" s="257">
        <v>0</v>
      </c>
      <c r="BP27" s="257"/>
      <c r="BQ27" s="257"/>
      <c r="BR27" s="257"/>
      <c r="BS27" s="257"/>
      <c r="BT27" s="257">
        <v>0</v>
      </c>
      <c r="BU27" s="257"/>
      <c r="BV27" s="257"/>
      <c r="BW27" s="257"/>
      <c r="BX27" s="257">
        <v>0</v>
      </c>
      <c r="BY27" s="257"/>
      <c r="BZ27" s="257"/>
      <c r="CA27" s="257"/>
      <c r="CB27" s="257"/>
      <c r="CC27" s="257">
        <v>0</v>
      </c>
      <c r="CD27" s="257"/>
      <c r="CE27" s="257"/>
      <c r="CF27" s="316">
        <v>-30000000</v>
      </c>
      <c r="CG27" s="316"/>
      <c r="CH27" s="316"/>
      <c r="CI27" s="316"/>
      <c r="CJ27" s="317">
        <v>-30000000</v>
      </c>
      <c r="CK27" s="317"/>
      <c r="CL27" s="317"/>
    </row>
    <row r="28" spans="1:90" s="4" customFormat="1" ht="12.95" customHeight="1" x14ac:dyDescent="0.2">
      <c r="A28" s="7" t="s">
        <v>36</v>
      </c>
      <c r="B28" s="251" t="s">
        <v>158</v>
      </c>
      <c r="C28" s="251"/>
      <c r="D28" s="251"/>
      <c r="E28" s="251"/>
      <c r="F28" s="251"/>
      <c r="G28" s="251"/>
      <c r="H28" s="251"/>
      <c r="I28" s="251"/>
      <c r="J28" s="251"/>
      <c r="K28" s="251"/>
      <c r="L28" s="251"/>
      <c r="M28" s="251"/>
      <c r="N28" s="15"/>
      <c r="O28" s="16"/>
      <c r="P28" s="17"/>
      <c r="Q28" s="257">
        <v>0</v>
      </c>
      <c r="R28" s="257"/>
      <c r="S28" s="257"/>
      <c r="T28" s="257"/>
      <c r="U28" s="257">
        <v>0</v>
      </c>
      <c r="V28" s="257"/>
      <c r="W28" s="257"/>
      <c r="X28" s="257"/>
      <c r="Y28" s="257"/>
      <c r="Z28" s="257">
        <v>0</v>
      </c>
      <c r="AA28" s="257"/>
      <c r="AB28" s="257"/>
      <c r="AC28" s="257"/>
      <c r="AD28" s="257"/>
      <c r="AE28" s="257"/>
      <c r="AF28" s="257">
        <v>0</v>
      </c>
      <c r="AG28" s="257"/>
      <c r="AH28" s="257"/>
      <c r="AI28" s="257"/>
      <c r="AJ28" s="257">
        <v>0</v>
      </c>
      <c r="AK28" s="257"/>
      <c r="AL28" s="257"/>
      <c r="AM28" s="257"/>
      <c r="AN28" s="257"/>
      <c r="AO28" s="257">
        <v>0</v>
      </c>
      <c r="AP28" s="257"/>
      <c r="AQ28" s="257"/>
      <c r="AR28" s="257"/>
      <c r="AS28" s="257"/>
      <c r="AT28" s="257"/>
      <c r="AU28" s="257"/>
      <c r="AV28" s="257">
        <v>0</v>
      </c>
      <c r="AW28" s="257"/>
      <c r="AX28" s="257"/>
      <c r="AY28" s="257"/>
      <c r="AZ28" s="257"/>
      <c r="BA28" s="257">
        <v>0</v>
      </c>
      <c r="BB28" s="257"/>
      <c r="BC28" s="257"/>
      <c r="BD28" s="257"/>
      <c r="BE28" s="257"/>
      <c r="BF28" s="257">
        <v>0</v>
      </c>
      <c r="BG28" s="257"/>
      <c r="BH28" s="257"/>
      <c r="BI28" s="257"/>
      <c r="BJ28" s="257"/>
      <c r="BK28" s="257">
        <v>0</v>
      </c>
      <c r="BL28" s="257"/>
      <c r="BM28" s="257"/>
      <c r="BN28" s="257"/>
      <c r="BO28" s="257">
        <v>0</v>
      </c>
      <c r="BP28" s="257"/>
      <c r="BQ28" s="257"/>
      <c r="BR28" s="257"/>
      <c r="BS28" s="257"/>
      <c r="BT28" s="257">
        <v>0</v>
      </c>
      <c r="BU28" s="257"/>
      <c r="BV28" s="257"/>
      <c r="BW28" s="257"/>
      <c r="BX28" s="257">
        <v>0</v>
      </c>
      <c r="BY28" s="257"/>
      <c r="BZ28" s="257"/>
      <c r="CA28" s="257"/>
      <c r="CB28" s="257"/>
      <c r="CC28" s="257">
        <v>0</v>
      </c>
      <c r="CD28" s="257"/>
      <c r="CE28" s="257"/>
      <c r="CF28" s="318">
        <v>2.62</v>
      </c>
      <c r="CG28" s="318"/>
      <c r="CH28" s="318"/>
      <c r="CI28" s="318"/>
      <c r="CJ28" s="319">
        <v>2.62</v>
      </c>
      <c r="CK28" s="319"/>
      <c r="CL28" s="319"/>
    </row>
    <row r="29" spans="1:90" s="4" customFormat="1" ht="12.95" customHeight="1" x14ac:dyDescent="0.2">
      <c r="A29" s="7" t="s">
        <v>47</v>
      </c>
      <c r="B29" s="251" t="s">
        <v>159</v>
      </c>
      <c r="C29" s="251"/>
      <c r="D29" s="251"/>
      <c r="E29" s="251"/>
      <c r="F29" s="251"/>
      <c r="G29" s="251"/>
      <c r="H29" s="251"/>
      <c r="I29" s="251"/>
      <c r="J29" s="251"/>
      <c r="K29" s="251"/>
      <c r="L29" s="251"/>
      <c r="M29" s="251"/>
      <c r="N29" s="15"/>
      <c r="O29" s="16"/>
      <c r="P29" s="17"/>
      <c r="Q29" s="253">
        <v>106000000</v>
      </c>
      <c r="R29" s="253"/>
      <c r="S29" s="253"/>
      <c r="T29" s="253"/>
      <c r="U29" s="257">
        <v>0</v>
      </c>
      <c r="V29" s="257"/>
      <c r="W29" s="257"/>
      <c r="X29" s="257"/>
      <c r="Y29" s="257"/>
      <c r="Z29" s="257">
        <v>0</v>
      </c>
      <c r="AA29" s="257"/>
      <c r="AB29" s="257"/>
      <c r="AC29" s="257"/>
      <c r="AD29" s="257"/>
      <c r="AE29" s="257"/>
      <c r="AF29" s="257">
        <v>0</v>
      </c>
      <c r="AG29" s="257"/>
      <c r="AH29" s="257"/>
      <c r="AI29" s="257"/>
      <c r="AJ29" s="257">
        <v>0</v>
      </c>
      <c r="AK29" s="257"/>
      <c r="AL29" s="257"/>
      <c r="AM29" s="257"/>
      <c r="AN29" s="257"/>
      <c r="AO29" s="320">
        <v>-3438149.09</v>
      </c>
      <c r="AP29" s="320"/>
      <c r="AQ29" s="320"/>
      <c r="AR29" s="320"/>
      <c r="AS29" s="320"/>
      <c r="AT29" s="320"/>
      <c r="AU29" s="320"/>
      <c r="AV29" s="257">
        <v>0</v>
      </c>
      <c r="AW29" s="257"/>
      <c r="AX29" s="257"/>
      <c r="AY29" s="257"/>
      <c r="AZ29" s="257"/>
      <c r="BA29" s="257">
        <v>0</v>
      </c>
      <c r="BB29" s="257"/>
      <c r="BC29" s="257"/>
      <c r="BD29" s="257"/>
      <c r="BE29" s="257"/>
      <c r="BF29" s="257">
        <v>0</v>
      </c>
      <c r="BG29" s="257"/>
      <c r="BH29" s="257"/>
      <c r="BI29" s="257"/>
      <c r="BJ29" s="257"/>
      <c r="BK29" s="257">
        <v>0</v>
      </c>
      <c r="BL29" s="257"/>
      <c r="BM29" s="257"/>
      <c r="BN29" s="257"/>
      <c r="BO29" s="257">
        <v>0</v>
      </c>
      <c r="BP29" s="257"/>
      <c r="BQ29" s="257"/>
      <c r="BR29" s="257"/>
      <c r="BS29" s="257"/>
      <c r="BT29" s="257">
        <v>0</v>
      </c>
      <c r="BU29" s="257"/>
      <c r="BV29" s="257"/>
      <c r="BW29" s="257"/>
      <c r="BX29" s="257">
        <v>0</v>
      </c>
      <c r="BY29" s="257"/>
      <c r="BZ29" s="257"/>
      <c r="CA29" s="257"/>
      <c r="CB29" s="257"/>
      <c r="CC29" s="320">
        <v>-3438149.09</v>
      </c>
      <c r="CD29" s="320"/>
      <c r="CE29" s="320"/>
      <c r="CF29" s="252">
        <v>133189807.55</v>
      </c>
      <c r="CG29" s="252"/>
      <c r="CH29" s="252"/>
      <c r="CI29" s="252"/>
      <c r="CJ29" s="253">
        <v>235751658.46000001</v>
      </c>
      <c r="CK29" s="253"/>
      <c r="CL29" s="253"/>
    </row>
    <row r="30" spans="1:90" s="4" customFormat="1" ht="12.95" customHeight="1" x14ac:dyDescent="0.2">
      <c r="A30" s="7" t="s">
        <v>39</v>
      </c>
      <c r="B30" s="251" t="s">
        <v>160</v>
      </c>
      <c r="C30" s="251"/>
      <c r="D30" s="251"/>
      <c r="E30" s="251"/>
      <c r="F30" s="251"/>
      <c r="G30" s="251"/>
      <c r="H30" s="251"/>
      <c r="I30" s="251"/>
      <c r="J30" s="251"/>
      <c r="K30" s="251"/>
      <c r="L30" s="251"/>
      <c r="M30" s="251"/>
      <c r="N30" s="15"/>
      <c r="O30" s="16"/>
      <c r="P30" s="17"/>
      <c r="Q30" s="253">
        <v>106000000</v>
      </c>
      <c r="R30" s="253"/>
      <c r="S30" s="253"/>
      <c r="T30" s="253"/>
      <c r="U30" s="257">
        <v>0</v>
      </c>
      <c r="V30" s="257"/>
      <c r="W30" s="257"/>
      <c r="X30" s="257"/>
      <c r="Y30" s="257"/>
      <c r="Z30" s="257">
        <v>0</v>
      </c>
      <c r="AA30" s="257"/>
      <c r="AB30" s="257"/>
      <c r="AC30" s="257"/>
      <c r="AD30" s="257"/>
      <c r="AE30" s="257"/>
      <c r="AF30" s="257">
        <v>0</v>
      </c>
      <c r="AG30" s="257"/>
      <c r="AH30" s="257"/>
      <c r="AI30" s="257"/>
      <c r="AJ30" s="257">
        <v>0</v>
      </c>
      <c r="AK30" s="257"/>
      <c r="AL30" s="257"/>
      <c r="AM30" s="257"/>
      <c r="AN30" s="257"/>
      <c r="AO30" s="321">
        <v>-4553206.8099999996</v>
      </c>
      <c r="AP30" s="321"/>
      <c r="AQ30" s="321"/>
      <c r="AR30" s="321"/>
      <c r="AS30" s="321"/>
      <c r="AT30" s="321"/>
      <c r="AU30" s="321"/>
      <c r="AV30" s="257">
        <v>0</v>
      </c>
      <c r="AW30" s="257"/>
      <c r="AX30" s="257"/>
      <c r="AY30" s="257"/>
      <c r="AZ30" s="257"/>
      <c r="BA30" s="257">
        <v>0</v>
      </c>
      <c r="BB30" s="257"/>
      <c r="BC30" s="257"/>
      <c r="BD30" s="257"/>
      <c r="BE30" s="257"/>
      <c r="BF30" s="257">
        <v>0</v>
      </c>
      <c r="BG30" s="257"/>
      <c r="BH30" s="257"/>
      <c r="BI30" s="257"/>
      <c r="BJ30" s="257"/>
      <c r="BK30" s="257">
        <v>0</v>
      </c>
      <c r="BL30" s="257"/>
      <c r="BM30" s="257"/>
      <c r="BN30" s="257"/>
      <c r="BO30" s="257">
        <v>0</v>
      </c>
      <c r="BP30" s="257"/>
      <c r="BQ30" s="257"/>
      <c r="BR30" s="257"/>
      <c r="BS30" s="257"/>
      <c r="BT30" s="257">
        <v>0</v>
      </c>
      <c r="BU30" s="257"/>
      <c r="BV30" s="257"/>
      <c r="BW30" s="257"/>
      <c r="BX30" s="257">
        <v>0</v>
      </c>
      <c r="BY30" s="257"/>
      <c r="BZ30" s="257"/>
      <c r="CA30" s="257"/>
      <c r="CB30" s="257"/>
      <c r="CC30" s="321">
        <v>-4553206.8099999996</v>
      </c>
      <c r="CD30" s="321"/>
      <c r="CE30" s="321"/>
      <c r="CF30" s="252">
        <v>404583096.70999998</v>
      </c>
      <c r="CG30" s="252"/>
      <c r="CH30" s="252"/>
      <c r="CI30" s="252"/>
      <c r="CJ30" s="253">
        <v>506029889.89999998</v>
      </c>
      <c r="CK30" s="253"/>
      <c r="CL30" s="253"/>
    </row>
    <row r="31" spans="1:90" s="4" customFormat="1" ht="27" customHeight="1" x14ac:dyDescent="0.2">
      <c r="A31" s="7" t="s">
        <v>41</v>
      </c>
      <c r="B31" s="251" t="s">
        <v>161</v>
      </c>
      <c r="C31" s="251"/>
      <c r="D31" s="251"/>
      <c r="E31" s="251"/>
      <c r="F31" s="251"/>
      <c r="G31" s="251"/>
      <c r="H31" s="251"/>
      <c r="I31" s="251"/>
      <c r="J31" s="251"/>
      <c r="K31" s="251"/>
      <c r="L31" s="251"/>
      <c r="M31" s="251"/>
      <c r="N31" s="15"/>
      <c r="O31" s="16"/>
      <c r="P31" s="17"/>
      <c r="Q31" s="253">
        <v>106000000</v>
      </c>
      <c r="R31" s="253"/>
      <c r="S31" s="253"/>
      <c r="T31" s="253"/>
      <c r="U31" s="257">
        <v>0</v>
      </c>
      <c r="V31" s="257"/>
      <c r="W31" s="257"/>
      <c r="X31" s="257"/>
      <c r="Y31" s="257"/>
      <c r="Z31" s="257">
        <v>0</v>
      </c>
      <c r="AA31" s="257"/>
      <c r="AB31" s="257"/>
      <c r="AC31" s="257"/>
      <c r="AD31" s="257"/>
      <c r="AE31" s="257"/>
      <c r="AF31" s="257">
        <v>0</v>
      </c>
      <c r="AG31" s="257"/>
      <c r="AH31" s="257"/>
      <c r="AI31" s="257"/>
      <c r="AJ31" s="257">
        <v>0</v>
      </c>
      <c r="AK31" s="257"/>
      <c r="AL31" s="257"/>
      <c r="AM31" s="257"/>
      <c r="AN31" s="257"/>
      <c r="AO31" s="321">
        <v>-4553206.8099999996</v>
      </c>
      <c r="AP31" s="321"/>
      <c r="AQ31" s="321"/>
      <c r="AR31" s="321"/>
      <c r="AS31" s="321"/>
      <c r="AT31" s="321"/>
      <c r="AU31" s="321"/>
      <c r="AV31" s="257">
        <v>0</v>
      </c>
      <c r="AW31" s="257"/>
      <c r="AX31" s="257"/>
      <c r="AY31" s="257"/>
      <c r="AZ31" s="257"/>
      <c r="BA31" s="257">
        <v>0</v>
      </c>
      <c r="BB31" s="257"/>
      <c r="BC31" s="257"/>
      <c r="BD31" s="257"/>
      <c r="BE31" s="257"/>
      <c r="BF31" s="257">
        <v>0</v>
      </c>
      <c r="BG31" s="257"/>
      <c r="BH31" s="257"/>
      <c r="BI31" s="257"/>
      <c r="BJ31" s="257"/>
      <c r="BK31" s="257">
        <v>0</v>
      </c>
      <c r="BL31" s="257"/>
      <c r="BM31" s="257"/>
      <c r="BN31" s="257"/>
      <c r="BO31" s="257">
        <v>0</v>
      </c>
      <c r="BP31" s="257"/>
      <c r="BQ31" s="257"/>
      <c r="BR31" s="257"/>
      <c r="BS31" s="257"/>
      <c r="BT31" s="257">
        <v>0</v>
      </c>
      <c r="BU31" s="257"/>
      <c r="BV31" s="257"/>
      <c r="BW31" s="257"/>
      <c r="BX31" s="257">
        <v>0</v>
      </c>
      <c r="BY31" s="257"/>
      <c r="BZ31" s="257"/>
      <c r="CA31" s="257"/>
      <c r="CB31" s="257"/>
      <c r="CC31" s="321">
        <v>-4553206.8099999996</v>
      </c>
      <c r="CD31" s="321"/>
      <c r="CE31" s="321"/>
      <c r="CF31" s="252">
        <v>404583096.70999998</v>
      </c>
      <c r="CG31" s="252"/>
      <c r="CH31" s="252"/>
      <c r="CI31" s="252"/>
      <c r="CJ31" s="253">
        <v>506029889.89999998</v>
      </c>
      <c r="CK31" s="253"/>
      <c r="CL31" s="253"/>
    </row>
    <row r="32" spans="1:90" s="4" customFormat="1" ht="12.95" customHeight="1" x14ac:dyDescent="0.2">
      <c r="A32" s="7" t="s">
        <v>44</v>
      </c>
      <c r="B32" s="251" t="s">
        <v>160</v>
      </c>
      <c r="C32" s="251"/>
      <c r="D32" s="251"/>
      <c r="E32" s="251"/>
      <c r="F32" s="251"/>
      <c r="G32" s="251"/>
      <c r="H32" s="251"/>
      <c r="I32" s="251"/>
      <c r="J32" s="251"/>
      <c r="K32" s="251"/>
      <c r="L32" s="251"/>
      <c r="M32" s="251"/>
      <c r="N32" s="15"/>
      <c r="O32" s="16"/>
      <c r="P32" s="17"/>
      <c r="Q32" s="253">
        <v>106000000</v>
      </c>
      <c r="R32" s="253"/>
      <c r="S32" s="253"/>
      <c r="T32" s="253"/>
      <c r="U32" s="257">
        <v>0</v>
      </c>
      <c r="V32" s="257"/>
      <c r="W32" s="257"/>
      <c r="X32" s="257"/>
      <c r="Y32" s="257"/>
      <c r="Z32" s="257">
        <v>0</v>
      </c>
      <c r="AA32" s="257"/>
      <c r="AB32" s="257"/>
      <c r="AC32" s="257"/>
      <c r="AD32" s="257"/>
      <c r="AE32" s="257"/>
      <c r="AF32" s="257">
        <v>0</v>
      </c>
      <c r="AG32" s="257"/>
      <c r="AH32" s="257"/>
      <c r="AI32" s="257"/>
      <c r="AJ32" s="257">
        <v>0</v>
      </c>
      <c r="AK32" s="257"/>
      <c r="AL32" s="257"/>
      <c r="AM32" s="257"/>
      <c r="AN32" s="257"/>
      <c r="AO32" s="321">
        <v>-4553206.8099999996</v>
      </c>
      <c r="AP32" s="321"/>
      <c r="AQ32" s="321"/>
      <c r="AR32" s="321"/>
      <c r="AS32" s="321"/>
      <c r="AT32" s="321"/>
      <c r="AU32" s="321"/>
      <c r="AV32" s="257">
        <v>0</v>
      </c>
      <c r="AW32" s="257"/>
      <c r="AX32" s="257"/>
      <c r="AY32" s="257"/>
      <c r="AZ32" s="257"/>
      <c r="BA32" s="257">
        <v>0</v>
      </c>
      <c r="BB32" s="257"/>
      <c r="BC32" s="257"/>
      <c r="BD32" s="257"/>
      <c r="BE32" s="257"/>
      <c r="BF32" s="257">
        <v>0</v>
      </c>
      <c r="BG32" s="257"/>
      <c r="BH32" s="257"/>
      <c r="BI32" s="257"/>
      <c r="BJ32" s="257"/>
      <c r="BK32" s="257">
        <v>0</v>
      </c>
      <c r="BL32" s="257"/>
      <c r="BM32" s="257"/>
      <c r="BN32" s="257"/>
      <c r="BO32" s="257">
        <v>0</v>
      </c>
      <c r="BP32" s="257"/>
      <c r="BQ32" s="257"/>
      <c r="BR32" s="257"/>
      <c r="BS32" s="257"/>
      <c r="BT32" s="257">
        <v>0</v>
      </c>
      <c r="BU32" s="257"/>
      <c r="BV32" s="257"/>
      <c r="BW32" s="257"/>
      <c r="BX32" s="257">
        <v>0</v>
      </c>
      <c r="BY32" s="257"/>
      <c r="BZ32" s="257"/>
      <c r="CA32" s="257"/>
      <c r="CB32" s="257"/>
      <c r="CC32" s="321">
        <v>-4553206.8099999996</v>
      </c>
      <c r="CD32" s="321"/>
      <c r="CE32" s="321"/>
      <c r="CF32" s="252">
        <v>404583096.70999998</v>
      </c>
      <c r="CG32" s="252"/>
      <c r="CH32" s="252"/>
      <c r="CI32" s="252"/>
      <c r="CJ32" s="253">
        <v>506029889.89999998</v>
      </c>
      <c r="CK32" s="253"/>
      <c r="CL32" s="253"/>
    </row>
    <row r="33" spans="1:90" s="4" customFormat="1" ht="27" customHeight="1" x14ac:dyDescent="0.2">
      <c r="A33" s="7" t="s">
        <v>55</v>
      </c>
      <c r="B33" s="251" t="s">
        <v>123</v>
      </c>
      <c r="C33" s="251"/>
      <c r="D33" s="251"/>
      <c r="E33" s="251"/>
      <c r="F33" s="251"/>
      <c r="G33" s="251"/>
      <c r="H33" s="251"/>
      <c r="I33" s="251"/>
      <c r="J33" s="251"/>
      <c r="K33" s="251"/>
      <c r="L33" s="251"/>
      <c r="M33" s="251"/>
      <c r="N33" s="15"/>
      <c r="O33" s="16"/>
      <c r="P33" s="17"/>
      <c r="Q33" s="257">
        <v>0</v>
      </c>
      <c r="R33" s="257"/>
      <c r="S33" s="257"/>
      <c r="T33" s="257"/>
      <c r="U33" s="257">
        <v>0</v>
      </c>
      <c r="V33" s="257"/>
      <c r="W33" s="257"/>
      <c r="X33" s="257"/>
      <c r="Y33" s="257"/>
      <c r="Z33" s="257">
        <v>0</v>
      </c>
      <c r="AA33" s="257"/>
      <c r="AB33" s="257"/>
      <c r="AC33" s="257"/>
      <c r="AD33" s="257"/>
      <c r="AE33" s="257"/>
      <c r="AF33" s="257">
        <v>0</v>
      </c>
      <c r="AG33" s="257"/>
      <c r="AH33" s="257"/>
      <c r="AI33" s="257"/>
      <c r="AJ33" s="257">
        <v>0</v>
      </c>
      <c r="AK33" s="257"/>
      <c r="AL33" s="257"/>
      <c r="AM33" s="257"/>
      <c r="AN33" s="257"/>
      <c r="AO33" s="257">
        <v>0</v>
      </c>
      <c r="AP33" s="257"/>
      <c r="AQ33" s="257"/>
      <c r="AR33" s="257"/>
      <c r="AS33" s="257"/>
      <c r="AT33" s="257"/>
      <c r="AU33" s="257"/>
      <c r="AV33" s="257">
        <v>0</v>
      </c>
      <c r="AW33" s="257"/>
      <c r="AX33" s="257"/>
      <c r="AY33" s="257"/>
      <c r="AZ33" s="257"/>
      <c r="BA33" s="257">
        <v>0</v>
      </c>
      <c r="BB33" s="257"/>
      <c r="BC33" s="257"/>
      <c r="BD33" s="257"/>
      <c r="BE33" s="257"/>
      <c r="BF33" s="257">
        <v>0</v>
      </c>
      <c r="BG33" s="257"/>
      <c r="BH33" s="257"/>
      <c r="BI33" s="257"/>
      <c r="BJ33" s="257"/>
      <c r="BK33" s="257">
        <v>0</v>
      </c>
      <c r="BL33" s="257"/>
      <c r="BM33" s="257"/>
      <c r="BN33" s="257"/>
      <c r="BO33" s="257">
        <v>0</v>
      </c>
      <c r="BP33" s="257"/>
      <c r="BQ33" s="257"/>
      <c r="BR33" s="257"/>
      <c r="BS33" s="257"/>
      <c r="BT33" s="257">
        <v>0</v>
      </c>
      <c r="BU33" s="257"/>
      <c r="BV33" s="257"/>
      <c r="BW33" s="257"/>
      <c r="BX33" s="257">
        <v>0</v>
      </c>
      <c r="BY33" s="257"/>
      <c r="BZ33" s="257"/>
      <c r="CA33" s="257"/>
      <c r="CB33" s="257"/>
      <c r="CC33" s="257">
        <v>0</v>
      </c>
      <c r="CD33" s="257"/>
      <c r="CE33" s="257"/>
      <c r="CF33" s="322">
        <v>-92721678.760000005</v>
      </c>
      <c r="CG33" s="322"/>
      <c r="CH33" s="322"/>
      <c r="CI33" s="322"/>
      <c r="CJ33" s="297">
        <v>-92721678.760000005</v>
      </c>
      <c r="CK33" s="297"/>
      <c r="CL33" s="297"/>
    </row>
    <row r="34" spans="1:90" s="4" customFormat="1" ht="41.1" customHeight="1" x14ac:dyDescent="0.2">
      <c r="A34" s="7" t="s">
        <v>58</v>
      </c>
      <c r="B34" s="251" t="s">
        <v>162</v>
      </c>
      <c r="C34" s="251"/>
      <c r="D34" s="251"/>
      <c r="E34" s="251"/>
      <c r="F34" s="251"/>
      <c r="G34" s="251"/>
      <c r="H34" s="251"/>
      <c r="I34" s="251"/>
      <c r="J34" s="251"/>
      <c r="K34" s="251"/>
      <c r="L34" s="251"/>
      <c r="M34" s="251"/>
      <c r="N34" s="15"/>
      <c r="O34" s="16"/>
      <c r="P34" s="17"/>
      <c r="Q34" s="257">
        <v>0</v>
      </c>
      <c r="R34" s="257"/>
      <c r="S34" s="257"/>
      <c r="T34" s="257"/>
      <c r="U34" s="257">
        <v>0</v>
      </c>
      <c r="V34" s="257"/>
      <c r="W34" s="257"/>
      <c r="X34" s="257"/>
      <c r="Y34" s="257"/>
      <c r="Z34" s="257">
        <v>0</v>
      </c>
      <c r="AA34" s="257"/>
      <c r="AB34" s="257"/>
      <c r="AC34" s="257"/>
      <c r="AD34" s="257"/>
      <c r="AE34" s="257"/>
      <c r="AF34" s="257">
        <v>0</v>
      </c>
      <c r="AG34" s="257"/>
      <c r="AH34" s="257"/>
      <c r="AI34" s="257"/>
      <c r="AJ34" s="257">
        <v>0</v>
      </c>
      <c r="AK34" s="257"/>
      <c r="AL34" s="257"/>
      <c r="AM34" s="257"/>
      <c r="AN34" s="257"/>
      <c r="AO34" s="253">
        <v>4553207.2</v>
      </c>
      <c r="AP34" s="253"/>
      <c r="AQ34" s="253"/>
      <c r="AR34" s="253"/>
      <c r="AS34" s="253"/>
      <c r="AT34" s="253"/>
      <c r="AU34" s="253"/>
      <c r="AV34" s="257">
        <v>0</v>
      </c>
      <c r="AW34" s="257"/>
      <c r="AX34" s="257"/>
      <c r="AY34" s="257"/>
      <c r="AZ34" s="257"/>
      <c r="BA34" s="257">
        <v>0</v>
      </c>
      <c r="BB34" s="257"/>
      <c r="BC34" s="257"/>
      <c r="BD34" s="257"/>
      <c r="BE34" s="257"/>
      <c r="BF34" s="257">
        <v>0</v>
      </c>
      <c r="BG34" s="257"/>
      <c r="BH34" s="257"/>
      <c r="BI34" s="257"/>
      <c r="BJ34" s="257"/>
      <c r="BK34" s="257">
        <v>0</v>
      </c>
      <c r="BL34" s="257"/>
      <c r="BM34" s="257"/>
      <c r="BN34" s="257"/>
      <c r="BO34" s="257">
        <v>0</v>
      </c>
      <c r="BP34" s="257"/>
      <c r="BQ34" s="257"/>
      <c r="BR34" s="257"/>
      <c r="BS34" s="257"/>
      <c r="BT34" s="257">
        <v>0</v>
      </c>
      <c r="BU34" s="257"/>
      <c r="BV34" s="257"/>
      <c r="BW34" s="257"/>
      <c r="BX34" s="257">
        <v>0</v>
      </c>
      <c r="BY34" s="257"/>
      <c r="BZ34" s="257"/>
      <c r="CA34" s="257"/>
      <c r="CB34" s="257"/>
      <c r="CC34" s="253">
        <v>4553207.2</v>
      </c>
      <c r="CD34" s="253"/>
      <c r="CE34" s="253"/>
      <c r="CF34" s="254">
        <v>0</v>
      </c>
      <c r="CG34" s="254"/>
      <c r="CH34" s="254"/>
      <c r="CI34" s="254"/>
      <c r="CJ34" s="253">
        <v>4553207.2</v>
      </c>
      <c r="CK34" s="253"/>
      <c r="CL34" s="253"/>
    </row>
    <row r="35" spans="1:90" s="4" customFormat="1" ht="56.1" customHeight="1" x14ac:dyDescent="0.2">
      <c r="A35" s="7" t="s">
        <v>60</v>
      </c>
      <c r="B35" s="255" t="s">
        <v>155</v>
      </c>
      <c r="C35" s="255"/>
      <c r="D35" s="255"/>
      <c r="E35" s="255"/>
      <c r="F35" s="255"/>
      <c r="G35" s="255"/>
      <c r="H35" s="255"/>
      <c r="I35" s="255"/>
      <c r="J35" s="255"/>
      <c r="K35" s="255"/>
      <c r="L35" s="255"/>
      <c r="M35" s="255"/>
      <c r="N35" s="15"/>
      <c r="O35" s="16"/>
      <c r="P35" s="17"/>
      <c r="Q35" s="257">
        <v>0</v>
      </c>
      <c r="R35" s="257"/>
      <c r="S35" s="257"/>
      <c r="T35" s="257"/>
      <c r="U35" s="257">
        <v>0</v>
      </c>
      <c r="V35" s="257"/>
      <c r="W35" s="257"/>
      <c r="X35" s="257"/>
      <c r="Y35" s="257"/>
      <c r="Z35" s="257">
        <v>0</v>
      </c>
      <c r="AA35" s="257"/>
      <c r="AB35" s="257"/>
      <c r="AC35" s="257"/>
      <c r="AD35" s="257"/>
      <c r="AE35" s="257"/>
      <c r="AF35" s="257">
        <v>0</v>
      </c>
      <c r="AG35" s="257"/>
      <c r="AH35" s="257"/>
      <c r="AI35" s="257"/>
      <c r="AJ35" s="257">
        <v>0</v>
      </c>
      <c r="AK35" s="257"/>
      <c r="AL35" s="257"/>
      <c r="AM35" s="257"/>
      <c r="AN35" s="257"/>
      <c r="AO35" s="253">
        <v>4553207.2</v>
      </c>
      <c r="AP35" s="253"/>
      <c r="AQ35" s="253"/>
      <c r="AR35" s="253"/>
      <c r="AS35" s="253"/>
      <c r="AT35" s="253"/>
      <c r="AU35" s="253"/>
      <c r="AV35" s="257">
        <v>0</v>
      </c>
      <c r="AW35" s="257"/>
      <c r="AX35" s="257"/>
      <c r="AY35" s="257"/>
      <c r="AZ35" s="257"/>
      <c r="BA35" s="257">
        <v>0</v>
      </c>
      <c r="BB35" s="257"/>
      <c r="BC35" s="257"/>
      <c r="BD35" s="257"/>
      <c r="BE35" s="257"/>
      <c r="BF35" s="257">
        <v>0</v>
      </c>
      <c r="BG35" s="257"/>
      <c r="BH35" s="257"/>
      <c r="BI35" s="257"/>
      <c r="BJ35" s="257"/>
      <c r="BK35" s="257">
        <v>0</v>
      </c>
      <c r="BL35" s="257"/>
      <c r="BM35" s="257"/>
      <c r="BN35" s="257"/>
      <c r="BO35" s="257">
        <v>0</v>
      </c>
      <c r="BP35" s="257"/>
      <c r="BQ35" s="257"/>
      <c r="BR35" s="257"/>
      <c r="BS35" s="257"/>
      <c r="BT35" s="257">
        <v>0</v>
      </c>
      <c r="BU35" s="257"/>
      <c r="BV35" s="257"/>
      <c r="BW35" s="257"/>
      <c r="BX35" s="257">
        <v>0</v>
      </c>
      <c r="BY35" s="257"/>
      <c r="BZ35" s="257"/>
      <c r="CA35" s="257"/>
      <c r="CB35" s="257"/>
      <c r="CC35" s="253">
        <v>4553207.2</v>
      </c>
      <c r="CD35" s="253"/>
      <c r="CE35" s="253"/>
      <c r="CF35" s="254">
        <v>0</v>
      </c>
      <c r="CG35" s="254"/>
      <c r="CH35" s="254"/>
      <c r="CI35" s="254"/>
      <c r="CJ35" s="253">
        <v>4553207.2</v>
      </c>
      <c r="CK35" s="253"/>
      <c r="CL35" s="253"/>
    </row>
    <row r="36" spans="1:90" s="4" customFormat="1" ht="27" customHeight="1" x14ac:dyDescent="0.2">
      <c r="A36" s="7" t="s">
        <v>63</v>
      </c>
      <c r="B36" s="251" t="s">
        <v>156</v>
      </c>
      <c r="C36" s="251"/>
      <c r="D36" s="251"/>
      <c r="E36" s="251"/>
      <c r="F36" s="251"/>
      <c r="G36" s="251"/>
      <c r="H36" s="251"/>
      <c r="I36" s="251"/>
      <c r="J36" s="251"/>
      <c r="K36" s="251"/>
      <c r="L36" s="251"/>
      <c r="M36" s="251"/>
      <c r="N36" s="242" t="s">
        <v>157</v>
      </c>
      <c r="O36" s="242"/>
      <c r="P36" s="242"/>
      <c r="Q36" s="257">
        <v>0</v>
      </c>
      <c r="R36" s="257"/>
      <c r="S36" s="257"/>
      <c r="T36" s="257"/>
      <c r="U36" s="257">
        <v>0</v>
      </c>
      <c r="V36" s="257"/>
      <c r="W36" s="257"/>
      <c r="X36" s="257"/>
      <c r="Y36" s="257"/>
      <c r="Z36" s="257">
        <v>0</v>
      </c>
      <c r="AA36" s="257"/>
      <c r="AB36" s="257"/>
      <c r="AC36" s="257"/>
      <c r="AD36" s="257"/>
      <c r="AE36" s="257"/>
      <c r="AF36" s="257">
        <v>0</v>
      </c>
      <c r="AG36" s="257"/>
      <c r="AH36" s="257"/>
      <c r="AI36" s="257"/>
      <c r="AJ36" s="257">
        <v>0</v>
      </c>
      <c r="AK36" s="257"/>
      <c r="AL36" s="257"/>
      <c r="AM36" s="257"/>
      <c r="AN36" s="257"/>
      <c r="AO36" s="257">
        <v>0</v>
      </c>
      <c r="AP36" s="257"/>
      <c r="AQ36" s="257"/>
      <c r="AR36" s="257"/>
      <c r="AS36" s="257"/>
      <c r="AT36" s="257"/>
      <c r="AU36" s="257"/>
      <c r="AV36" s="257">
        <v>0</v>
      </c>
      <c r="AW36" s="257"/>
      <c r="AX36" s="257"/>
      <c r="AY36" s="257"/>
      <c r="AZ36" s="257"/>
      <c r="BA36" s="257">
        <v>0</v>
      </c>
      <c r="BB36" s="257"/>
      <c r="BC36" s="257"/>
      <c r="BD36" s="257"/>
      <c r="BE36" s="257"/>
      <c r="BF36" s="257">
        <v>0</v>
      </c>
      <c r="BG36" s="257"/>
      <c r="BH36" s="257"/>
      <c r="BI36" s="257"/>
      <c r="BJ36" s="257"/>
      <c r="BK36" s="257">
        <v>0</v>
      </c>
      <c r="BL36" s="257"/>
      <c r="BM36" s="257"/>
      <c r="BN36" s="257"/>
      <c r="BO36" s="257">
        <v>0</v>
      </c>
      <c r="BP36" s="257"/>
      <c r="BQ36" s="257"/>
      <c r="BR36" s="257"/>
      <c r="BS36" s="257"/>
      <c r="BT36" s="257">
        <v>0</v>
      </c>
      <c r="BU36" s="257"/>
      <c r="BV36" s="257"/>
      <c r="BW36" s="257"/>
      <c r="BX36" s="257">
        <v>0</v>
      </c>
      <c r="BY36" s="257"/>
      <c r="BZ36" s="257"/>
      <c r="CA36" s="257"/>
      <c r="CB36" s="257"/>
      <c r="CC36" s="257">
        <v>0</v>
      </c>
      <c r="CD36" s="257"/>
      <c r="CE36" s="257"/>
      <c r="CF36" s="323">
        <v>-210000000</v>
      </c>
      <c r="CG36" s="323"/>
      <c r="CH36" s="323"/>
      <c r="CI36" s="323"/>
      <c r="CJ36" s="324">
        <v>-210000000</v>
      </c>
      <c r="CK36" s="324"/>
      <c r="CL36" s="324"/>
    </row>
    <row r="37" spans="1:90" s="4" customFormat="1" ht="12.95" customHeight="1" x14ac:dyDescent="0.2">
      <c r="A37" s="7" t="s">
        <v>66</v>
      </c>
      <c r="B37" s="251" t="s">
        <v>163</v>
      </c>
      <c r="C37" s="251"/>
      <c r="D37" s="251"/>
      <c r="E37" s="251"/>
      <c r="F37" s="251"/>
      <c r="G37" s="251"/>
      <c r="H37" s="251"/>
      <c r="I37" s="251"/>
      <c r="J37" s="251"/>
      <c r="K37" s="251"/>
      <c r="L37" s="251"/>
      <c r="M37" s="251"/>
      <c r="N37" s="35"/>
      <c r="O37" s="36"/>
      <c r="P37" s="37"/>
      <c r="Q37" s="253">
        <v>106000000</v>
      </c>
      <c r="R37" s="253"/>
      <c r="S37" s="253"/>
      <c r="T37" s="253"/>
      <c r="U37" s="257">
        <v>0</v>
      </c>
      <c r="V37" s="257"/>
      <c r="W37" s="257"/>
      <c r="X37" s="257"/>
      <c r="Y37" s="257"/>
      <c r="Z37" s="257">
        <v>0</v>
      </c>
      <c r="AA37" s="257"/>
      <c r="AB37" s="257"/>
      <c r="AC37" s="257"/>
      <c r="AD37" s="257"/>
      <c r="AE37" s="257"/>
      <c r="AF37" s="257">
        <v>0</v>
      </c>
      <c r="AG37" s="257"/>
      <c r="AH37" s="257"/>
      <c r="AI37" s="257"/>
      <c r="AJ37" s="257">
        <v>0</v>
      </c>
      <c r="AK37" s="257"/>
      <c r="AL37" s="257"/>
      <c r="AM37" s="257"/>
      <c r="AN37" s="257"/>
      <c r="AO37" s="325">
        <v>0.39</v>
      </c>
      <c r="AP37" s="325"/>
      <c r="AQ37" s="325"/>
      <c r="AR37" s="325"/>
      <c r="AS37" s="325"/>
      <c r="AT37" s="325"/>
      <c r="AU37" s="325"/>
      <c r="AV37" s="257">
        <v>0</v>
      </c>
      <c r="AW37" s="257"/>
      <c r="AX37" s="257"/>
      <c r="AY37" s="257"/>
      <c r="AZ37" s="257"/>
      <c r="BA37" s="257">
        <v>0</v>
      </c>
      <c r="BB37" s="257"/>
      <c r="BC37" s="257"/>
      <c r="BD37" s="257"/>
      <c r="BE37" s="257"/>
      <c r="BF37" s="257">
        <v>0</v>
      </c>
      <c r="BG37" s="257"/>
      <c r="BH37" s="257"/>
      <c r="BI37" s="257"/>
      <c r="BJ37" s="257"/>
      <c r="BK37" s="257">
        <v>0</v>
      </c>
      <c r="BL37" s="257"/>
      <c r="BM37" s="257"/>
      <c r="BN37" s="257"/>
      <c r="BO37" s="257">
        <v>0</v>
      </c>
      <c r="BP37" s="257"/>
      <c r="BQ37" s="257"/>
      <c r="BR37" s="257"/>
      <c r="BS37" s="257"/>
      <c r="BT37" s="257">
        <v>0</v>
      </c>
      <c r="BU37" s="257"/>
      <c r="BV37" s="257"/>
      <c r="BW37" s="257"/>
      <c r="BX37" s="257">
        <v>0</v>
      </c>
      <c r="BY37" s="257"/>
      <c r="BZ37" s="257"/>
      <c r="CA37" s="257"/>
      <c r="CB37" s="257"/>
      <c r="CC37" s="325">
        <v>0.39</v>
      </c>
      <c r="CD37" s="325"/>
      <c r="CE37" s="325"/>
      <c r="CF37" s="252">
        <v>101861417.95</v>
      </c>
      <c r="CG37" s="252"/>
      <c r="CH37" s="252"/>
      <c r="CI37" s="252"/>
      <c r="CJ37" s="253">
        <v>207861418.34</v>
      </c>
      <c r="CK37" s="253"/>
      <c r="CL37" s="253"/>
    </row>
    <row r="38" spans="1:90" s="4" customFormat="1" ht="12.95" customHeight="1" x14ac:dyDescent="0.2">
      <c r="A38" s="38"/>
      <c r="B38" s="38"/>
      <c r="C38" s="38"/>
      <c r="D38" s="38"/>
      <c r="E38" s="38"/>
      <c r="F38" s="38"/>
      <c r="G38" s="38"/>
      <c r="H38" s="38"/>
      <c r="I38" s="38"/>
      <c r="J38" s="38"/>
      <c r="K38" s="38"/>
      <c r="L38" s="38"/>
      <c r="M38" s="38"/>
      <c r="N38" s="38"/>
      <c r="O38" s="38"/>
      <c r="P38" s="38"/>
      <c r="Q38" s="38"/>
      <c r="R38" s="38"/>
      <c r="S38" s="38"/>
      <c r="T38" s="38"/>
      <c r="U38" s="38"/>
      <c r="V38" s="38"/>
      <c r="W38" s="38"/>
      <c r="X38" s="38"/>
      <c r="Y38" s="38"/>
    </row>
    <row r="39" spans="1:90" s="4" customFormat="1" ht="12.95" customHeight="1" x14ac:dyDescent="0.2">
      <c r="A39" s="264" t="s">
        <v>81</v>
      </c>
      <c r="B39" s="264"/>
      <c r="C39" s="264"/>
      <c r="D39" s="264"/>
      <c r="E39" s="264"/>
      <c r="F39" s="264"/>
      <c r="G39" s="264"/>
      <c r="H39" s="264"/>
      <c r="I39" s="264"/>
      <c r="J39" s="264"/>
      <c r="K39" s="264"/>
      <c r="L39" s="264"/>
      <c r="M39" s="264"/>
      <c r="N39" s="264"/>
      <c r="O39" s="264"/>
      <c r="P39" s="264"/>
      <c r="Q39" s="39"/>
      <c r="R39" s="39"/>
      <c r="S39" s="39"/>
      <c r="T39" s="26"/>
      <c r="U39" s="26"/>
      <c r="V39" s="26"/>
      <c r="W39" s="26"/>
      <c r="X39" s="26"/>
      <c r="Y39" s="26"/>
      <c r="Z39" s="26"/>
      <c r="AA39" s="26"/>
      <c r="AE39" s="264" t="s">
        <v>82</v>
      </c>
      <c r="AF39" s="264"/>
      <c r="AG39" s="264"/>
      <c r="AH39" s="264"/>
      <c r="AI39" s="264"/>
      <c r="AJ39" s="264"/>
      <c r="AK39" s="264"/>
      <c r="AL39" s="264"/>
      <c r="AM39" s="264"/>
      <c r="AN39" s="264"/>
      <c r="AO39" s="264"/>
      <c r="AP39" s="264"/>
      <c r="AQ39" s="264"/>
      <c r="AR39" s="264"/>
      <c r="AS39" s="264"/>
      <c r="AT39" s="264"/>
      <c r="AU39" s="264"/>
      <c r="AV39" s="264"/>
      <c r="AW39" s="264"/>
    </row>
    <row r="40" spans="1:90" s="9" customFormat="1" ht="12.95" customHeight="1" x14ac:dyDescent="0.2">
      <c r="A40" s="247" t="s">
        <v>83</v>
      </c>
      <c r="B40" s="247"/>
      <c r="C40" s="247"/>
      <c r="D40" s="247"/>
      <c r="E40" s="247"/>
      <c r="F40" s="247"/>
      <c r="G40" s="247"/>
      <c r="H40" s="247"/>
      <c r="I40" s="247"/>
      <c r="J40" s="247"/>
      <c r="K40" s="247"/>
      <c r="L40" s="247"/>
      <c r="M40" s="247"/>
      <c r="N40" s="247"/>
      <c r="O40" s="247"/>
      <c r="P40" s="247"/>
      <c r="Q40" s="40"/>
      <c r="R40" s="40"/>
      <c r="S40" s="40"/>
      <c r="T40" s="28" t="s">
        <v>84</v>
      </c>
      <c r="U40" s="27"/>
      <c r="V40" s="27"/>
      <c r="W40" s="27"/>
      <c r="X40" s="27"/>
      <c r="Y40" s="27"/>
      <c r="Z40" s="27"/>
      <c r="AA40" s="27"/>
      <c r="AE40" s="247" t="s">
        <v>85</v>
      </c>
      <c r="AF40" s="247"/>
      <c r="AG40" s="247"/>
      <c r="AH40" s="247"/>
      <c r="AI40" s="247"/>
      <c r="AJ40" s="247"/>
      <c r="AK40" s="247"/>
      <c r="AL40" s="247"/>
      <c r="AM40" s="247"/>
      <c r="AN40" s="247"/>
      <c r="AO40" s="247"/>
      <c r="AP40" s="247"/>
      <c r="AQ40" s="247"/>
      <c r="AR40" s="247"/>
      <c r="AS40" s="247"/>
      <c r="AT40" s="247"/>
      <c r="AU40" s="247"/>
      <c r="AV40" s="247"/>
      <c r="AW40" s="247"/>
    </row>
    <row r="41" spans="1:90" ht="12.95" customHeight="1" x14ac:dyDescent="0.2"/>
    <row r="42" spans="1:90" s="4" customFormat="1" ht="12.95" customHeight="1" x14ac:dyDescent="0.2">
      <c r="A42" s="326" t="s">
        <v>86</v>
      </c>
      <c r="B42" s="326"/>
      <c r="C42" s="326"/>
      <c r="D42" s="326"/>
      <c r="E42" s="326"/>
      <c r="F42" s="326"/>
      <c r="G42" s="326"/>
      <c r="H42" s="326"/>
      <c r="I42" s="326"/>
      <c r="J42" s="326"/>
      <c r="K42" s="326"/>
      <c r="L42" s="326"/>
      <c r="M42" s="326"/>
    </row>
  </sheetData>
  <mergeCells count="353">
    <mergeCell ref="A40:P40"/>
    <mergeCell ref="AE40:AW40"/>
    <mergeCell ref="A42:M42"/>
    <mergeCell ref="BF37:BJ37"/>
    <mergeCell ref="BK37:BN37"/>
    <mergeCell ref="BO37:BS37"/>
    <mergeCell ref="BT37:BW37"/>
    <mergeCell ref="BX37:CB37"/>
    <mergeCell ref="CC37:CE37"/>
    <mergeCell ref="CF37:CI37"/>
    <mergeCell ref="CJ37:CL37"/>
    <mergeCell ref="A39:P39"/>
    <mergeCell ref="AE39:AW39"/>
    <mergeCell ref="B37:M37"/>
    <mergeCell ref="Q37:T37"/>
    <mergeCell ref="U37:Y37"/>
    <mergeCell ref="Z37:AE37"/>
    <mergeCell ref="AF37:AI37"/>
    <mergeCell ref="AJ37:AN37"/>
    <mergeCell ref="AO37:AU37"/>
    <mergeCell ref="AV37:AZ37"/>
    <mergeCell ref="BA37:BE37"/>
    <mergeCell ref="CJ35:CL35"/>
    <mergeCell ref="B36:M36"/>
    <mergeCell ref="N36:P36"/>
    <mergeCell ref="Q36:T36"/>
    <mergeCell ref="U36:Y36"/>
    <mergeCell ref="Z36:AE36"/>
    <mergeCell ref="AF36:AI36"/>
    <mergeCell ref="AJ36:AN36"/>
    <mergeCell ref="AO36:AU36"/>
    <mergeCell ref="AV36:AZ36"/>
    <mergeCell ref="BA36:BE36"/>
    <mergeCell ref="BF36:BJ36"/>
    <mergeCell ref="BK36:BN36"/>
    <mergeCell ref="BO36:BS36"/>
    <mergeCell ref="BT36:BW36"/>
    <mergeCell ref="BX36:CB36"/>
    <mergeCell ref="CC36:CE36"/>
    <mergeCell ref="CF36:CI36"/>
    <mergeCell ref="CJ36:CL36"/>
    <mergeCell ref="BF34:BJ34"/>
    <mergeCell ref="BK34:BN34"/>
    <mergeCell ref="BO34:BS34"/>
    <mergeCell ref="BT34:BW34"/>
    <mergeCell ref="BX34:CB34"/>
    <mergeCell ref="CC34:CE34"/>
    <mergeCell ref="CF34:CI34"/>
    <mergeCell ref="CJ34:CL34"/>
    <mergeCell ref="B35:M35"/>
    <mergeCell ref="Q35:T35"/>
    <mergeCell ref="U35:Y35"/>
    <mergeCell ref="Z35:AE35"/>
    <mergeCell ref="AF35:AI35"/>
    <mergeCell ref="AJ35:AN35"/>
    <mergeCell ref="AO35:AU35"/>
    <mergeCell ref="AV35:AZ35"/>
    <mergeCell ref="BA35:BE35"/>
    <mergeCell ref="BF35:BJ35"/>
    <mergeCell ref="BK35:BN35"/>
    <mergeCell ref="BO35:BS35"/>
    <mergeCell ref="BT35:BW35"/>
    <mergeCell ref="BX35:CB35"/>
    <mergeCell ref="CC35:CE35"/>
    <mergeCell ref="CF35:CI35"/>
    <mergeCell ref="B34:M34"/>
    <mergeCell ref="Q34:T34"/>
    <mergeCell ref="U34:Y34"/>
    <mergeCell ref="Z34:AE34"/>
    <mergeCell ref="AF34:AI34"/>
    <mergeCell ref="AJ34:AN34"/>
    <mergeCell ref="AO34:AU34"/>
    <mergeCell ref="AV34:AZ34"/>
    <mergeCell ref="BA34:BE34"/>
    <mergeCell ref="CJ32:CL32"/>
    <mergeCell ref="B33:M33"/>
    <mergeCell ref="Q33:T33"/>
    <mergeCell ref="U33:Y33"/>
    <mergeCell ref="Z33:AE33"/>
    <mergeCell ref="AF33:AI33"/>
    <mergeCell ref="AJ33:AN33"/>
    <mergeCell ref="AO33:AU33"/>
    <mergeCell ref="AV33:AZ33"/>
    <mergeCell ref="BA33:BE33"/>
    <mergeCell ref="BF33:BJ33"/>
    <mergeCell ref="BK33:BN33"/>
    <mergeCell ref="BO33:BS33"/>
    <mergeCell ref="BT33:BW33"/>
    <mergeCell ref="BX33:CB33"/>
    <mergeCell ref="CC33:CE33"/>
    <mergeCell ref="CF33:CI33"/>
    <mergeCell ref="CJ33:CL33"/>
    <mergeCell ref="BF31:BJ31"/>
    <mergeCell ref="BK31:BN31"/>
    <mergeCell ref="BO31:BS31"/>
    <mergeCell ref="BT31:BW31"/>
    <mergeCell ref="BX31:CB31"/>
    <mergeCell ref="CC31:CE31"/>
    <mergeCell ref="CF31:CI31"/>
    <mergeCell ref="CJ31:CL31"/>
    <mergeCell ref="B32:M32"/>
    <mergeCell ref="Q32:T32"/>
    <mergeCell ref="U32:Y32"/>
    <mergeCell ref="Z32:AE32"/>
    <mergeCell ref="AF32:AI32"/>
    <mergeCell ref="AJ32:AN32"/>
    <mergeCell ref="AO32:AU32"/>
    <mergeCell ref="AV32:AZ32"/>
    <mergeCell ref="BA32:BE32"/>
    <mergeCell ref="BF32:BJ32"/>
    <mergeCell ref="BK32:BN32"/>
    <mergeCell ref="BO32:BS32"/>
    <mergeCell ref="BT32:BW32"/>
    <mergeCell ref="BX32:CB32"/>
    <mergeCell ref="CC32:CE32"/>
    <mergeCell ref="CF32:CI32"/>
    <mergeCell ref="B31:M31"/>
    <mergeCell ref="Q31:T31"/>
    <mergeCell ref="U31:Y31"/>
    <mergeCell ref="Z31:AE31"/>
    <mergeCell ref="AF31:AI31"/>
    <mergeCell ref="AJ31:AN31"/>
    <mergeCell ref="AO31:AU31"/>
    <mergeCell ref="AV31:AZ31"/>
    <mergeCell ref="BA31:BE31"/>
    <mergeCell ref="CJ29:CL29"/>
    <mergeCell ref="B30:M30"/>
    <mergeCell ref="Q30:T30"/>
    <mergeCell ref="U30:Y30"/>
    <mergeCell ref="Z30:AE30"/>
    <mergeCell ref="AF30:AI30"/>
    <mergeCell ref="AJ30:AN30"/>
    <mergeCell ref="AO30:AU30"/>
    <mergeCell ref="AV30:AZ30"/>
    <mergeCell ref="BA30:BE30"/>
    <mergeCell ref="BF30:BJ30"/>
    <mergeCell ref="BK30:BN30"/>
    <mergeCell ref="BO30:BS30"/>
    <mergeCell ref="BT30:BW30"/>
    <mergeCell ref="BX30:CB30"/>
    <mergeCell ref="CC30:CE30"/>
    <mergeCell ref="CF30:CI30"/>
    <mergeCell ref="CJ30:CL30"/>
    <mergeCell ref="BF28:BJ28"/>
    <mergeCell ref="BK28:BN28"/>
    <mergeCell ref="BO28:BS28"/>
    <mergeCell ref="BT28:BW28"/>
    <mergeCell ref="BX28:CB28"/>
    <mergeCell ref="CC28:CE28"/>
    <mergeCell ref="CF28:CI28"/>
    <mergeCell ref="CJ28:CL28"/>
    <mergeCell ref="B29:M29"/>
    <mergeCell ref="Q29:T29"/>
    <mergeCell ref="U29:Y29"/>
    <mergeCell ref="Z29:AE29"/>
    <mergeCell ref="AF29:AI29"/>
    <mergeCell ref="AJ29:AN29"/>
    <mergeCell ref="AO29:AU29"/>
    <mergeCell ref="AV29:AZ29"/>
    <mergeCell ref="BA29:BE29"/>
    <mergeCell ref="BF29:BJ29"/>
    <mergeCell ref="BK29:BN29"/>
    <mergeCell ref="BO29:BS29"/>
    <mergeCell ref="BT29:BW29"/>
    <mergeCell ref="BX29:CB29"/>
    <mergeCell ref="CC29:CE29"/>
    <mergeCell ref="CF29:CI29"/>
    <mergeCell ref="B28:M28"/>
    <mergeCell ref="Q28:T28"/>
    <mergeCell ref="U28:Y28"/>
    <mergeCell ref="Z28:AE28"/>
    <mergeCell ref="AF28:AI28"/>
    <mergeCell ref="AJ28:AN28"/>
    <mergeCell ref="AO28:AU28"/>
    <mergeCell ref="AV28:AZ28"/>
    <mergeCell ref="BA28:BE28"/>
    <mergeCell ref="BA27:BE27"/>
    <mergeCell ref="BF27:BJ27"/>
    <mergeCell ref="BK27:BN27"/>
    <mergeCell ref="BO27:BS27"/>
    <mergeCell ref="BT27:BW27"/>
    <mergeCell ref="BX27:CB27"/>
    <mergeCell ref="CC27:CE27"/>
    <mergeCell ref="CF27:CI27"/>
    <mergeCell ref="CJ27:CL27"/>
    <mergeCell ref="B27:M27"/>
    <mergeCell ref="N27:P27"/>
    <mergeCell ref="Q27:T27"/>
    <mergeCell ref="U27:Y27"/>
    <mergeCell ref="Z27:AE27"/>
    <mergeCell ref="AF27:AI27"/>
    <mergeCell ref="AJ27:AN27"/>
    <mergeCell ref="AO27:AU27"/>
    <mergeCell ref="AV27:AZ27"/>
    <mergeCell ref="CJ25:CL25"/>
    <mergeCell ref="B26:M26"/>
    <mergeCell ref="Q26:T26"/>
    <mergeCell ref="U26:Y26"/>
    <mergeCell ref="Z26:AE26"/>
    <mergeCell ref="AF26:AI26"/>
    <mergeCell ref="AJ26:AN26"/>
    <mergeCell ref="AO26:AU26"/>
    <mergeCell ref="AV26:AZ26"/>
    <mergeCell ref="BA26:BE26"/>
    <mergeCell ref="BF26:BJ26"/>
    <mergeCell ref="BK26:BN26"/>
    <mergeCell ref="BO26:BS26"/>
    <mergeCell ref="BT26:BW26"/>
    <mergeCell ref="BX26:CB26"/>
    <mergeCell ref="CC26:CE26"/>
    <mergeCell ref="CF26:CI26"/>
    <mergeCell ref="CJ26:CL26"/>
    <mergeCell ref="BF24:BJ24"/>
    <mergeCell ref="BK24:BN24"/>
    <mergeCell ref="BO24:BS24"/>
    <mergeCell ref="BT24:BW24"/>
    <mergeCell ref="BX24:CB24"/>
    <mergeCell ref="CC24:CE24"/>
    <mergeCell ref="CF24:CI24"/>
    <mergeCell ref="CJ24:CL24"/>
    <mergeCell ref="B25:M25"/>
    <mergeCell ref="Q25:T25"/>
    <mergeCell ref="U25:Y25"/>
    <mergeCell ref="Z25:AE25"/>
    <mergeCell ref="AF25:AI25"/>
    <mergeCell ref="AJ25:AN25"/>
    <mergeCell ref="AO25:AU25"/>
    <mergeCell ref="AV25:AZ25"/>
    <mergeCell ref="BA25:BE25"/>
    <mergeCell ref="BF25:BJ25"/>
    <mergeCell ref="BK25:BN25"/>
    <mergeCell ref="BO25:BS25"/>
    <mergeCell ref="BT25:BW25"/>
    <mergeCell ref="BX25:CB25"/>
    <mergeCell ref="CC25:CE25"/>
    <mergeCell ref="CF25:CI25"/>
    <mergeCell ref="B24:M24"/>
    <mergeCell ref="Q24:T24"/>
    <mergeCell ref="U24:Y24"/>
    <mergeCell ref="Z24:AE24"/>
    <mergeCell ref="AF24:AI24"/>
    <mergeCell ref="AJ24:AN24"/>
    <mergeCell ref="AO24:AU24"/>
    <mergeCell ref="AV24:AZ24"/>
    <mergeCell ref="BA24:BE24"/>
    <mergeCell ref="CJ22:CL22"/>
    <mergeCell ref="B23:M23"/>
    <mergeCell ref="Q23:T23"/>
    <mergeCell ref="U23:Y23"/>
    <mergeCell ref="Z23:AE23"/>
    <mergeCell ref="AF23:AI23"/>
    <mergeCell ref="AJ23:AN23"/>
    <mergeCell ref="AO23:AU23"/>
    <mergeCell ref="AV23:AZ23"/>
    <mergeCell ref="BA23:BE23"/>
    <mergeCell ref="BF23:BJ23"/>
    <mergeCell ref="BK23:BN23"/>
    <mergeCell ref="BO23:BS23"/>
    <mergeCell ref="BT23:BW23"/>
    <mergeCell ref="BX23:CB23"/>
    <mergeCell ref="CC23:CE23"/>
    <mergeCell ref="CF23:CI23"/>
    <mergeCell ref="CJ23:CL23"/>
    <mergeCell ref="BF21:BJ21"/>
    <mergeCell ref="BK21:BN21"/>
    <mergeCell ref="BO21:BS21"/>
    <mergeCell ref="BT21:BW21"/>
    <mergeCell ref="BX21:CB21"/>
    <mergeCell ref="CC21:CE21"/>
    <mergeCell ref="CF21:CI21"/>
    <mergeCell ref="CJ21:CL21"/>
    <mergeCell ref="B22:M22"/>
    <mergeCell ref="Q22:T22"/>
    <mergeCell ref="U22:Y22"/>
    <mergeCell ref="Z22:AE22"/>
    <mergeCell ref="AF22:AI22"/>
    <mergeCell ref="AJ22:AN22"/>
    <mergeCell ref="AO22:AU22"/>
    <mergeCell ref="AV22:AZ22"/>
    <mergeCell ref="BA22:BE22"/>
    <mergeCell ref="BF22:BJ22"/>
    <mergeCell ref="BK22:BN22"/>
    <mergeCell ref="BO22:BS22"/>
    <mergeCell ref="BT22:BW22"/>
    <mergeCell ref="BX22:CB22"/>
    <mergeCell ref="CC22:CE22"/>
    <mergeCell ref="CF22:CI22"/>
    <mergeCell ref="B21:M21"/>
    <mergeCell ref="Q21:T21"/>
    <mergeCell ref="U21:Y21"/>
    <mergeCell ref="Z21:AE21"/>
    <mergeCell ref="AF21:AI21"/>
    <mergeCell ref="AJ21:AN21"/>
    <mergeCell ref="AO21:AU21"/>
    <mergeCell ref="AV21:AZ21"/>
    <mergeCell ref="BA21:BE21"/>
    <mergeCell ref="BA20:BE20"/>
    <mergeCell ref="BF20:BJ20"/>
    <mergeCell ref="BK20:BN20"/>
    <mergeCell ref="BO20:BS20"/>
    <mergeCell ref="BT20:BW20"/>
    <mergeCell ref="BX20:CB20"/>
    <mergeCell ref="CC20:CE20"/>
    <mergeCell ref="CF20:CI20"/>
    <mergeCell ref="CJ20:CL20"/>
    <mergeCell ref="B20:M20"/>
    <mergeCell ref="N20:P20"/>
    <mergeCell ref="Q20:T20"/>
    <mergeCell ref="U20:Y20"/>
    <mergeCell ref="Z20:AE20"/>
    <mergeCell ref="AF20:AI20"/>
    <mergeCell ref="AJ20:AN20"/>
    <mergeCell ref="AO20:AU20"/>
    <mergeCell ref="AV20:AZ20"/>
    <mergeCell ref="CJ18:CL19"/>
    <mergeCell ref="AJ19:AN19"/>
    <mergeCell ref="AO19:AU19"/>
    <mergeCell ref="AV19:AZ19"/>
    <mergeCell ref="BA19:BE19"/>
    <mergeCell ref="BF19:BJ19"/>
    <mergeCell ref="BK19:BN19"/>
    <mergeCell ref="BO19:BS19"/>
    <mergeCell ref="BT19:BW19"/>
    <mergeCell ref="BX19:CB19"/>
    <mergeCell ref="CC19:CE19"/>
    <mergeCell ref="A18:A19"/>
    <mergeCell ref="B18:M19"/>
    <mergeCell ref="N18:P19"/>
    <mergeCell ref="Q18:T19"/>
    <mergeCell ref="U18:Y19"/>
    <mergeCell ref="Z18:AE19"/>
    <mergeCell ref="AF18:AI19"/>
    <mergeCell ref="AJ18:CE18"/>
    <mergeCell ref="CF18:CI19"/>
    <mergeCell ref="A6:CL6"/>
    <mergeCell ref="A7:CL7"/>
    <mergeCell ref="F9:CH9"/>
    <mergeCell ref="A10:CL10"/>
    <mergeCell ref="F11:CH11"/>
    <mergeCell ref="A12:CL12"/>
    <mergeCell ref="BZ14:CJ14"/>
    <mergeCell ref="BZ15:CJ15"/>
    <mergeCell ref="BZ16:CJ16"/>
    <mergeCell ref="BJ2:BP2"/>
    <mergeCell ref="BQ2:CM2"/>
    <mergeCell ref="BJ3:BP3"/>
    <mergeCell ref="BQ3:BX3"/>
    <mergeCell ref="BY3:CF3"/>
    <mergeCell ref="CG3:CM3"/>
    <mergeCell ref="BJ4:BP4"/>
    <mergeCell ref="BQ4:BX4"/>
    <mergeCell ref="BY4:CF4"/>
    <mergeCell ref="CG4:CM4"/>
  </mergeCells>
  <pageMargins left="0.78740157480314965" right="0.19685039370078741" top="0.19685039370078741" bottom="0.19685039370078741" header="0" footer="0"/>
  <pageSetup paperSize="9" firstPageNumber="5" fitToHeight="0" pageOrder="overThenDown" orientation="landscape" useFirstPageNumber="1"/>
  <headerFooter>
    <oddFooter>&amp;C&amp;"Arial,normal"&amp;8&amp;P</oddFooter>
  </headerFooter>
  <rowBreaks count="1" manualBreakCount="1">
    <brk id="42"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ht="12.95" customHeight="1" x14ac:dyDescent="0.2">
      <c r="A1" s="71" t="s">
        <v>446</v>
      </c>
      <c r="B1" s="71"/>
      <c r="C1" s="71"/>
      <c r="D1" s="71"/>
    </row>
    <row r="2" spans="1:4" s="1" customFormat="1" ht="11.1" customHeight="1" x14ac:dyDescent="0.2"/>
    <row r="3" spans="1:4" ht="12.95" customHeight="1" x14ac:dyDescent="0.2">
      <c r="A3" s="71" t="s">
        <v>452</v>
      </c>
      <c r="B3" s="71"/>
      <c r="C3" s="71"/>
      <c r="D3" s="71"/>
    </row>
    <row r="4" spans="1:4" ht="12.95" customHeight="1" x14ac:dyDescent="0.2"/>
    <row r="5" spans="1:4" ht="12.95" customHeight="1" x14ac:dyDescent="0.2">
      <c r="D5" s="81" t="s">
        <v>453</v>
      </c>
    </row>
    <row r="6" spans="1:4" s="1" customFormat="1" ht="11.1" customHeight="1" x14ac:dyDescent="0.2"/>
    <row r="7" spans="1:4" ht="27" customHeight="1" x14ac:dyDescent="0.2">
      <c r="A7" s="7" t="s">
        <v>20</v>
      </c>
      <c r="B7" s="7" t="s">
        <v>21</v>
      </c>
      <c r="C7" s="7" t="s">
        <v>96</v>
      </c>
      <c r="D7" s="7" t="s">
        <v>97</v>
      </c>
    </row>
    <row r="8" spans="1:4" ht="12.95" customHeight="1" x14ac:dyDescent="0.2">
      <c r="A8" s="7" t="s">
        <v>26</v>
      </c>
      <c r="B8" s="7" t="s">
        <v>27</v>
      </c>
      <c r="C8" s="7" t="s">
        <v>28</v>
      </c>
      <c r="D8" s="7" t="s">
        <v>29</v>
      </c>
    </row>
    <row r="9" spans="1:4" ht="11.1" customHeight="1" x14ac:dyDescent="0.2"/>
  </sheetData>
  <pageMargins left="0.78740157480314965" right="0.19685039370078741" top="0.19685039370078741" bottom="0.19685039370078741" header="0" footer="0"/>
  <pageSetup paperSize="9" firstPageNumber="59" fitToHeight="0" pageOrder="overThenDown" orientation="portrait" useFirstPageNumber="1"/>
  <headerFooter>
    <oddFooter>&amp;C&amp;"Arial,normal"&amp;8&amp;P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outlinePr summaryBelow="0" summaryRight="0"/>
    <pageSetUpPr autoPageBreaks="0" fitToPage="1"/>
  </sheetPr>
  <dimension ref="A1:D8"/>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12.95" customHeight="1" x14ac:dyDescent="0.2">
      <c r="A1" s="71" t="s">
        <v>446</v>
      </c>
      <c r="B1" s="71"/>
      <c r="C1" s="71"/>
      <c r="D1" s="71"/>
    </row>
    <row r="2" spans="1:4" s="1" customFormat="1" ht="11.1" customHeight="1" x14ac:dyDescent="0.2"/>
    <row r="3" spans="1:4" s="1" customFormat="1" ht="12.95" customHeight="1" x14ac:dyDescent="0.2">
      <c r="A3" s="71" t="s">
        <v>454</v>
      </c>
      <c r="B3" s="71"/>
      <c r="C3" s="71"/>
      <c r="D3" s="71"/>
    </row>
    <row r="4" spans="1:4" s="1" customFormat="1" ht="12.95" customHeight="1" x14ac:dyDescent="0.2">
      <c r="D4" s="81" t="s">
        <v>455</v>
      </c>
    </row>
    <row r="5" spans="1:4" s="1" customFormat="1" ht="11.1" customHeight="1" x14ac:dyDescent="0.2"/>
    <row r="6" spans="1:4" s="1" customFormat="1" ht="27" customHeight="1" x14ac:dyDescent="0.2">
      <c r="A6" s="7" t="s">
        <v>20</v>
      </c>
      <c r="B6" s="7" t="s">
        <v>21</v>
      </c>
      <c r="C6" s="7" t="s">
        <v>23</v>
      </c>
      <c r="D6" s="7" t="s">
        <v>24</v>
      </c>
    </row>
    <row r="7" spans="1:4" s="1" customFormat="1" ht="12.95" customHeight="1" x14ac:dyDescent="0.2">
      <c r="A7" s="7" t="s">
        <v>26</v>
      </c>
      <c r="B7" s="7" t="s">
        <v>27</v>
      </c>
      <c r="C7" s="7" t="s">
        <v>28</v>
      </c>
      <c r="D7" s="7" t="s">
        <v>29</v>
      </c>
    </row>
    <row r="8" spans="1:4" ht="11.1" customHeight="1" x14ac:dyDescent="0.2"/>
  </sheetData>
  <pageMargins left="0.78740157480314965" right="0.19685039370078741" top="0.19685039370078741" bottom="0.19685039370078741" header="0" footer="0"/>
  <pageSetup paperSize="9" firstPageNumber="60" fitToHeight="0" pageOrder="overThenDown" orientation="portrait" useFirstPageNumber="1"/>
  <headerFooter>
    <oddFooter>&amp;C&amp;"Arial,normal"&amp;8&amp;P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outlinePr summaryBelow="0" summaryRight="0"/>
    <pageSetUpPr autoPageBreaks="0" fitToPage="1"/>
  </sheetPr>
  <dimension ref="A1:J24"/>
  <sheetViews>
    <sheetView workbookViewId="0"/>
  </sheetViews>
  <sheetFormatPr defaultColWidth="10.5" defaultRowHeight="11.45" customHeight="1" x14ac:dyDescent="0.2"/>
  <cols>
    <col min="1" max="1" width="11.6640625" style="47" customWidth="1"/>
    <col min="2" max="2" width="29.1640625" style="52" customWidth="1"/>
    <col min="3" max="10" width="16" style="52" customWidth="1"/>
  </cols>
  <sheetData>
    <row r="1" spans="1:10" s="119" customFormat="1" ht="12.95" customHeight="1" x14ac:dyDescent="0.2">
      <c r="A1" s="61" t="s">
        <v>456</v>
      </c>
      <c r="B1" s="61"/>
      <c r="C1" s="61"/>
      <c r="D1" s="61"/>
      <c r="E1" s="61"/>
      <c r="F1" s="61"/>
      <c r="G1" s="61"/>
      <c r="H1" s="61"/>
      <c r="I1" s="61"/>
      <c r="J1" s="61"/>
    </row>
    <row r="2" spans="1:10" s="119" customFormat="1" ht="12.95" customHeight="1" x14ac:dyDescent="0.2"/>
    <row r="3" spans="1:10" s="119" customFormat="1" ht="12.95" customHeight="1" x14ac:dyDescent="0.2">
      <c r="A3" s="61" t="s">
        <v>45</v>
      </c>
      <c r="B3" s="61"/>
      <c r="C3" s="61"/>
      <c r="D3" s="61"/>
      <c r="E3" s="61"/>
      <c r="F3" s="61"/>
      <c r="G3" s="61"/>
      <c r="H3" s="61"/>
      <c r="I3" s="61"/>
      <c r="J3" s="61"/>
    </row>
    <row r="4" spans="1:10" s="117" customFormat="1" ht="12.95" customHeight="1" x14ac:dyDescent="0.2"/>
    <row r="5" spans="1:10" s="117" customFormat="1" ht="12.95" customHeight="1" x14ac:dyDescent="0.2">
      <c r="J5" s="81" t="s">
        <v>457</v>
      </c>
    </row>
    <row r="6" spans="1:10" s="117" customFormat="1" ht="12.95" customHeight="1" x14ac:dyDescent="0.2"/>
    <row r="7" spans="1:10" s="47" customFormat="1" ht="35.1" customHeight="1" x14ac:dyDescent="0.2">
      <c r="A7" s="381" t="s">
        <v>20</v>
      </c>
      <c r="B7" s="381" t="s">
        <v>21</v>
      </c>
      <c r="C7" s="360" t="s">
        <v>458</v>
      </c>
      <c r="D7" s="360"/>
      <c r="E7" s="360"/>
      <c r="F7" s="360" t="s">
        <v>459</v>
      </c>
      <c r="G7" s="360"/>
      <c r="H7" s="360"/>
      <c r="I7" s="381" t="s">
        <v>460</v>
      </c>
      <c r="J7" s="381" t="s">
        <v>141</v>
      </c>
    </row>
    <row r="8" spans="1:10" s="47" customFormat="1" ht="33.950000000000003" customHeight="1" x14ac:dyDescent="0.2">
      <c r="A8" s="382"/>
      <c r="B8" s="382"/>
      <c r="C8" s="51" t="s">
        <v>461</v>
      </c>
      <c r="D8" s="51" t="s">
        <v>462</v>
      </c>
      <c r="E8" s="51" t="s">
        <v>158</v>
      </c>
      <c r="F8" s="51" t="s">
        <v>461</v>
      </c>
      <c r="G8" s="51" t="s">
        <v>462</v>
      </c>
      <c r="H8" s="51" t="s">
        <v>158</v>
      </c>
      <c r="I8" s="382"/>
      <c r="J8" s="382"/>
    </row>
    <row r="9" spans="1:10" s="47" customFormat="1" ht="12.95" customHeight="1" x14ac:dyDescent="0.2">
      <c r="A9" s="51" t="s">
        <v>26</v>
      </c>
      <c r="B9" s="51" t="s">
        <v>27</v>
      </c>
      <c r="C9" s="51" t="s">
        <v>28</v>
      </c>
      <c r="D9" s="51" t="s">
        <v>29</v>
      </c>
      <c r="E9" s="51" t="s">
        <v>30</v>
      </c>
      <c r="F9" s="51" t="s">
        <v>31</v>
      </c>
      <c r="G9" s="51" t="s">
        <v>42</v>
      </c>
      <c r="H9" s="51" t="s">
        <v>36</v>
      </c>
      <c r="I9" s="51" t="s">
        <v>47</v>
      </c>
      <c r="J9" s="51" t="s">
        <v>39</v>
      </c>
    </row>
    <row r="10" spans="1:10" s="52" customFormat="1" ht="27" customHeight="1" x14ac:dyDescent="0.2">
      <c r="A10" s="51" t="s">
        <v>26</v>
      </c>
      <c r="B10" s="68" t="s">
        <v>463</v>
      </c>
      <c r="C10" s="21">
        <v>44746</v>
      </c>
      <c r="D10" s="13">
        <v>1039540.23</v>
      </c>
      <c r="E10" s="18">
        <v>0</v>
      </c>
      <c r="F10" s="18">
        <v>0</v>
      </c>
      <c r="G10" s="18">
        <v>0</v>
      </c>
      <c r="H10" s="18">
        <v>0</v>
      </c>
      <c r="I10" s="18">
        <v>0</v>
      </c>
      <c r="J10" s="13">
        <v>1084286.23</v>
      </c>
    </row>
    <row r="11" spans="1:10" s="52" customFormat="1" ht="27" customHeight="1" x14ac:dyDescent="0.2">
      <c r="A11" s="51" t="s">
        <v>27</v>
      </c>
      <c r="B11" s="121" t="s">
        <v>464</v>
      </c>
      <c r="C11" s="21">
        <v>91186</v>
      </c>
      <c r="D11" s="13">
        <v>3111066.43</v>
      </c>
      <c r="E11" s="18">
        <v>0</v>
      </c>
      <c r="F11" s="18">
        <v>0</v>
      </c>
      <c r="G11" s="18">
        <v>0</v>
      </c>
      <c r="H11" s="18">
        <v>0</v>
      </c>
      <c r="I11" s="18">
        <v>0</v>
      </c>
      <c r="J11" s="13">
        <v>3202252.43</v>
      </c>
    </row>
    <row r="12" spans="1:10" s="52" customFormat="1" ht="12.95" customHeight="1" x14ac:dyDescent="0.2">
      <c r="A12" s="51" t="s">
        <v>28</v>
      </c>
      <c r="B12" s="121" t="s">
        <v>465</v>
      </c>
      <c r="C12" s="122">
        <v>-46440</v>
      </c>
      <c r="D12" s="123">
        <v>-2071526.2</v>
      </c>
      <c r="E12" s="18">
        <v>0</v>
      </c>
      <c r="F12" s="18">
        <v>0</v>
      </c>
      <c r="G12" s="18">
        <v>0</v>
      </c>
      <c r="H12" s="18">
        <v>0</v>
      </c>
      <c r="I12" s="18">
        <v>0</v>
      </c>
      <c r="J12" s="124">
        <v>-2117966.2000000002</v>
      </c>
    </row>
    <row r="13" spans="1:10" s="52" customFormat="1" ht="12.95" customHeight="1" x14ac:dyDescent="0.2">
      <c r="A13" s="51" t="s">
        <v>29</v>
      </c>
      <c r="B13" s="68" t="s">
        <v>466</v>
      </c>
      <c r="C13" s="125">
        <v>-15137.12</v>
      </c>
      <c r="D13" s="126">
        <v>-201796.28</v>
      </c>
      <c r="E13" s="18">
        <v>0</v>
      </c>
      <c r="F13" s="18">
        <v>0</v>
      </c>
      <c r="G13" s="18">
        <v>0</v>
      </c>
      <c r="H13" s="18">
        <v>0</v>
      </c>
      <c r="I13" s="18">
        <v>0</v>
      </c>
      <c r="J13" s="127">
        <v>-216933.4</v>
      </c>
    </row>
    <row r="14" spans="1:10" s="52" customFormat="1" ht="27" customHeight="1" x14ac:dyDescent="0.2">
      <c r="A14" s="51" t="s">
        <v>30</v>
      </c>
      <c r="B14" s="68" t="s">
        <v>467</v>
      </c>
      <c r="C14" s="21">
        <v>29608.880000000001</v>
      </c>
      <c r="D14" s="21">
        <v>837743.95</v>
      </c>
      <c r="E14" s="18">
        <v>0</v>
      </c>
      <c r="F14" s="18">
        <v>0</v>
      </c>
      <c r="G14" s="18">
        <v>0</v>
      </c>
      <c r="H14" s="18">
        <v>0</v>
      </c>
      <c r="I14" s="18">
        <v>0</v>
      </c>
      <c r="J14" s="21">
        <v>867352.83</v>
      </c>
    </row>
    <row r="15" spans="1:10" s="52" customFormat="1" ht="27" customHeight="1" x14ac:dyDescent="0.2">
      <c r="A15" s="51" t="s">
        <v>31</v>
      </c>
      <c r="B15" s="121" t="s">
        <v>464</v>
      </c>
      <c r="C15" s="21">
        <v>91186</v>
      </c>
      <c r="D15" s="13">
        <v>3111066.43</v>
      </c>
      <c r="E15" s="18">
        <v>0</v>
      </c>
      <c r="F15" s="18">
        <v>0</v>
      </c>
      <c r="G15" s="18">
        <v>0</v>
      </c>
      <c r="H15" s="18">
        <v>0</v>
      </c>
      <c r="I15" s="18">
        <v>0</v>
      </c>
      <c r="J15" s="13">
        <v>3202252.43</v>
      </c>
    </row>
    <row r="16" spans="1:10" s="52" customFormat="1" ht="12.95" customHeight="1" x14ac:dyDescent="0.2">
      <c r="A16" s="51" t="s">
        <v>42</v>
      </c>
      <c r="B16" s="121" t="s">
        <v>465</v>
      </c>
      <c r="C16" s="128">
        <v>-61577.120000000003</v>
      </c>
      <c r="D16" s="129">
        <v>-2273322.48</v>
      </c>
      <c r="E16" s="18">
        <v>0</v>
      </c>
      <c r="F16" s="18">
        <v>0</v>
      </c>
      <c r="G16" s="18">
        <v>0</v>
      </c>
      <c r="H16" s="18">
        <v>0</v>
      </c>
      <c r="I16" s="18">
        <v>0</v>
      </c>
      <c r="J16" s="130">
        <v>-2334899.6</v>
      </c>
    </row>
    <row r="17" spans="1:10" s="52" customFormat="1" ht="27" customHeight="1" x14ac:dyDescent="0.2">
      <c r="A17" s="51" t="s">
        <v>36</v>
      </c>
      <c r="B17" s="68" t="s">
        <v>468</v>
      </c>
      <c r="C17" s="21">
        <v>14305.42</v>
      </c>
      <c r="D17" s="21">
        <v>633730.09</v>
      </c>
      <c r="E17" s="18">
        <v>0</v>
      </c>
      <c r="F17" s="18">
        <v>0</v>
      </c>
      <c r="G17" s="18">
        <v>0</v>
      </c>
      <c r="H17" s="18">
        <v>0</v>
      </c>
      <c r="I17" s="18">
        <v>0</v>
      </c>
      <c r="J17" s="21">
        <v>648035.51</v>
      </c>
    </row>
    <row r="18" spans="1:10" s="52" customFormat="1" ht="27" customHeight="1" x14ac:dyDescent="0.2">
      <c r="A18" s="51" t="s">
        <v>47</v>
      </c>
      <c r="B18" s="121" t="s">
        <v>464</v>
      </c>
      <c r="C18" s="21">
        <v>91186</v>
      </c>
      <c r="D18" s="13">
        <v>3111066.43</v>
      </c>
      <c r="E18" s="18">
        <v>0</v>
      </c>
      <c r="F18" s="18">
        <v>0</v>
      </c>
      <c r="G18" s="18">
        <v>0</v>
      </c>
      <c r="H18" s="18">
        <v>0</v>
      </c>
      <c r="I18" s="18">
        <v>0</v>
      </c>
      <c r="J18" s="13">
        <v>3202252.43</v>
      </c>
    </row>
    <row r="19" spans="1:10" s="52" customFormat="1" ht="12.95" customHeight="1" x14ac:dyDescent="0.2">
      <c r="A19" s="51" t="s">
        <v>39</v>
      </c>
      <c r="B19" s="121" t="s">
        <v>465</v>
      </c>
      <c r="C19" s="131">
        <v>-76880.58</v>
      </c>
      <c r="D19" s="132">
        <v>-2477336.34</v>
      </c>
      <c r="E19" s="18">
        <v>0</v>
      </c>
      <c r="F19" s="18">
        <v>0</v>
      </c>
      <c r="G19" s="18">
        <v>0</v>
      </c>
      <c r="H19" s="18">
        <v>0</v>
      </c>
      <c r="I19" s="18">
        <v>0</v>
      </c>
      <c r="J19" s="133">
        <v>-2554216.92</v>
      </c>
    </row>
    <row r="20" spans="1:10" s="52" customFormat="1" ht="12.95" customHeight="1" x14ac:dyDescent="0.2">
      <c r="A20" s="51" t="s">
        <v>41</v>
      </c>
      <c r="B20" s="68" t="s">
        <v>466</v>
      </c>
      <c r="C20" s="134">
        <v>-14305.42</v>
      </c>
      <c r="D20" s="135">
        <v>-88604.41</v>
      </c>
      <c r="E20" s="18">
        <v>0</v>
      </c>
      <c r="F20" s="18">
        <v>0</v>
      </c>
      <c r="G20" s="18">
        <v>0</v>
      </c>
      <c r="H20" s="18">
        <v>0</v>
      </c>
      <c r="I20" s="18">
        <v>0</v>
      </c>
      <c r="J20" s="136">
        <v>-102909.83</v>
      </c>
    </row>
    <row r="21" spans="1:10" s="52" customFormat="1" ht="27" customHeight="1" x14ac:dyDescent="0.2">
      <c r="A21" s="51" t="s">
        <v>44</v>
      </c>
      <c r="B21" s="68" t="s">
        <v>469</v>
      </c>
      <c r="C21" s="18">
        <v>0</v>
      </c>
      <c r="D21" s="21">
        <v>545125.68000000005</v>
      </c>
      <c r="E21" s="18">
        <v>0</v>
      </c>
      <c r="F21" s="18">
        <v>0</v>
      </c>
      <c r="G21" s="18">
        <v>0</v>
      </c>
      <c r="H21" s="18">
        <v>0</v>
      </c>
      <c r="I21" s="18">
        <v>0</v>
      </c>
      <c r="J21" s="21">
        <v>545125.68000000005</v>
      </c>
    </row>
    <row r="22" spans="1:10" s="52" customFormat="1" ht="27" customHeight="1" x14ac:dyDescent="0.2">
      <c r="A22" s="51" t="s">
        <v>55</v>
      </c>
      <c r="B22" s="121" t="s">
        <v>464</v>
      </c>
      <c r="C22" s="21">
        <v>91186</v>
      </c>
      <c r="D22" s="13">
        <v>3111066.43</v>
      </c>
      <c r="E22" s="18">
        <v>0</v>
      </c>
      <c r="F22" s="18">
        <v>0</v>
      </c>
      <c r="G22" s="18">
        <v>0</v>
      </c>
      <c r="H22" s="18">
        <v>0</v>
      </c>
      <c r="I22" s="18">
        <v>0</v>
      </c>
      <c r="J22" s="13">
        <v>3202252.43</v>
      </c>
    </row>
    <row r="23" spans="1:10" s="52" customFormat="1" ht="12.95" customHeight="1" x14ac:dyDescent="0.2">
      <c r="A23" s="51" t="s">
        <v>58</v>
      </c>
      <c r="B23" s="121" t="s">
        <v>465</v>
      </c>
      <c r="C23" s="137">
        <v>-91186</v>
      </c>
      <c r="D23" s="138">
        <v>-2565940.75</v>
      </c>
      <c r="E23" s="18">
        <v>0</v>
      </c>
      <c r="F23" s="18">
        <v>0</v>
      </c>
      <c r="G23" s="18">
        <v>0</v>
      </c>
      <c r="H23" s="18">
        <v>0</v>
      </c>
      <c r="I23" s="18">
        <v>0</v>
      </c>
      <c r="J23" s="139">
        <v>-2657126.75</v>
      </c>
    </row>
    <row r="24" spans="1:10" s="1" customFormat="1" ht="12.95" customHeight="1" x14ac:dyDescent="0.2"/>
  </sheetData>
  <mergeCells count="6">
    <mergeCell ref="J7:J8"/>
    <mergeCell ref="A7:A8"/>
    <mergeCell ref="B7:B8"/>
    <mergeCell ref="C7:E7"/>
    <mergeCell ref="F7:H7"/>
    <mergeCell ref="I7:I8"/>
  </mergeCells>
  <pageMargins left="0.78740157480314965" right="0.19685039370078741" top="0.19685039370078741" bottom="0.19685039370078741" header="0" footer="0"/>
  <pageSetup paperSize="9" firstPageNumber="61" fitToHeight="0" pageOrder="overThenDown" orientation="landscape" useFirstPageNumber="1"/>
  <headerFooter>
    <oddFooter>&amp;C&amp;"Arial,normal"&amp;8&amp;P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outlinePr summaryBelow="0" summaryRight="0"/>
    <pageSetUpPr autoPageBreaks="0" fitToPage="1"/>
  </sheetPr>
  <dimension ref="A1:L28"/>
  <sheetViews>
    <sheetView workbookViewId="0"/>
  </sheetViews>
  <sheetFormatPr defaultColWidth="10.5" defaultRowHeight="11.45" customHeight="1" x14ac:dyDescent="0.2"/>
  <cols>
    <col min="1" max="1" width="11.6640625" style="47" customWidth="1"/>
    <col min="2" max="2" width="29.1640625" style="52" customWidth="1"/>
    <col min="3" max="12" width="12.83203125" style="52" customWidth="1"/>
  </cols>
  <sheetData>
    <row r="1" spans="1:12" s="120" customFormat="1" ht="12.95" customHeight="1" x14ac:dyDescent="0.2">
      <c r="A1" s="61" t="s">
        <v>470</v>
      </c>
      <c r="B1" s="61"/>
      <c r="C1" s="61"/>
      <c r="D1" s="61"/>
      <c r="E1" s="61"/>
      <c r="F1" s="61"/>
      <c r="G1" s="61"/>
      <c r="H1" s="61"/>
      <c r="I1" s="61"/>
      <c r="J1" s="61"/>
      <c r="K1" s="61"/>
      <c r="L1" s="61"/>
    </row>
    <row r="2" spans="1:12" s="119" customFormat="1" ht="12.95" customHeight="1" x14ac:dyDescent="0.2"/>
    <row r="3" spans="1:12" s="120" customFormat="1" ht="12.95" customHeight="1" x14ac:dyDescent="0.2">
      <c r="A3" s="61" t="s">
        <v>48</v>
      </c>
      <c r="B3" s="61"/>
      <c r="C3" s="61"/>
      <c r="D3" s="61"/>
      <c r="E3" s="61"/>
      <c r="F3" s="61"/>
      <c r="G3" s="61"/>
      <c r="H3" s="61"/>
      <c r="I3" s="61"/>
      <c r="J3" s="61"/>
      <c r="K3" s="61"/>
      <c r="L3" s="61"/>
    </row>
    <row r="4" spans="1:12" s="52" customFormat="1" ht="12.95" customHeight="1" x14ac:dyDescent="0.2">
      <c r="L4" s="81" t="s">
        <v>471</v>
      </c>
    </row>
    <row r="5" spans="1:12" ht="12.95" customHeight="1" x14ac:dyDescent="0.2"/>
    <row r="6" spans="1:12" s="52" customFormat="1" ht="27" customHeight="1" x14ac:dyDescent="0.2">
      <c r="A6" s="381" t="s">
        <v>20</v>
      </c>
      <c r="B6" s="381" t="s">
        <v>21</v>
      </c>
      <c r="C6" s="144" t="s">
        <v>472</v>
      </c>
      <c r="D6" s="143"/>
      <c r="E6" s="142"/>
      <c r="F6" s="141"/>
      <c r="G6" s="144" t="s">
        <v>473</v>
      </c>
      <c r="H6" s="142"/>
      <c r="I6" s="142"/>
      <c r="J6" s="141"/>
      <c r="K6" s="381" t="s">
        <v>474</v>
      </c>
      <c r="L6" s="381" t="s">
        <v>141</v>
      </c>
    </row>
    <row r="7" spans="1:12" s="52" customFormat="1" ht="69.95" customHeight="1" x14ac:dyDescent="0.2">
      <c r="A7" s="382"/>
      <c r="B7" s="382"/>
      <c r="C7" s="51" t="s">
        <v>475</v>
      </c>
      <c r="D7" s="51" t="s">
        <v>476</v>
      </c>
      <c r="E7" s="51" t="s">
        <v>477</v>
      </c>
      <c r="F7" s="51" t="s">
        <v>158</v>
      </c>
      <c r="G7" s="51" t="s">
        <v>475</v>
      </c>
      <c r="H7" s="51" t="s">
        <v>476</v>
      </c>
      <c r="I7" s="51" t="s">
        <v>477</v>
      </c>
      <c r="J7" s="51" t="s">
        <v>158</v>
      </c>
      <c r="K7" s="382"/>
      <c r="L7" s="382"/>
    </row>
    <row r="8" spans="1:12" s="52" customFormat="1" ht="12.95" customHeight="1" x14ac:dyDescent="0.2">
      <c r="A8" s="51" t="s">
        <v>26</v>
      </c>
      <c r="B8" s="51" t="s">
        <v>27</v>
      </c>
      <c r="C8" s="51" t="s">
        <v>28</v>
      </c>
      <c r="D8" s="51" t="s">
        <v>29</v>
      </c>
      <c r="E8" s="51" t="s">
        <v>30</v>
      </c>
      <c r="F8" s="51" t="s">
        <v>31</v>
      </c>
      <c r="G8" s="51" t="s">
        <v>42</v>
      </c>
      <c r="H8" s="51" t="s">
        <v>36</v>
      </c>
      <c r="I8" s="51" t="s">
        <v>47</v>
      </c>
      <c r="J8" s="51" t="s">
        <v>39</v>
      </c>
      <c r="K8" s="51" t="s">
        <v>41</v>
      </c>
      <c r="L8" s="51" t="s">
        <v>44</v>
      </c>
    </row>
    <row r="9" spans="1:12" s="52" customFormat="1" ht="27" customHeight="1" x14ac:dyDescent="0.2">
      <c r="A9" s="51" t="s">
        <v>26</v>
      </c>
      <c r="B9" s="68" t="s">
        <v>478</v>
      </c>
      <c r="C9" s="18">
        <v>0</v>
      </c>
      <c r="D9" s="21">
        <v>345439.14</v>
      </c>
      <c r="E9" s="18">
        <v>0</v>
      </c>
      <c r="F9" s="18">
        <v>0</v>
      </c>
      <c r="G9" s="18">
        <v>0</v>
      </c>
      <c r="H9" s="18">
        <v>0</v>
      </c>
      <c r="I9" s="18">
        <v>0</v>
      </c>
      <c r="J9" s="18">
        <v>0</v>
      </c>
      <c r="K9" s="18">
        <v>0</v>
      </c>
      <c r="L9" s="21">
        <v>345439.14</v>
      </c>
    </row>
    <row r="10" spans="1:12" s="52" customFormat="1" ht="27" customHeight="1" x14ac:dyDescent="0.2">
      <c r="A10" s="51" t="s">
        <v>27</v>
      </c>
      <c r="B10" s="121" t="s">
        <v>464</v>
      </c>
      <c r="C10" s="18">
        <v>0</v>
      </c>
      <c r="D10" s="13">
        <v>4788446.8499999996</v>
      </c>
      <c r="E10" s="18">
        <v>0</v>
      </c>
      <c r="F10" s="18">
        <v>0</v>
      </c>
      <c r="G10" s="18">
        <v>0</v>
      </c>
      <c r="H10" s="18">
        <v>0</v>
      </c>
      <c r="I10" s="18">
        <v>0</v>
      </c>
      <c r="J10" s="18">
        <v>0</v>
      </c>
      <c r="K10" s="18">
        <v>0</v>
      </c>
      <c r="L10" s="13">
        <v>4788446.8499999996</v>
      </c>
    </row>
    <row r="11" spans="1:12" s="52" customFormat="1" ht="12.95" customHeight="1" x14ac:dyDescent="0.2">
      <c r="A11" s="51" t="s">
        <v>28</v>
      </c>
      <c r="B11" s="121" t="s">
        <v>465</v>
      </c>
      <c r="C11" s="18">
        <v>0</v>
      </c>
      <c r="D11" s="146">
        <v>-4443007.71</v>
      </c>
      <c r="E11" s="18">
        <v>0</v>
      </c>
      <c r="F11" s="18">
        <v>0</v>
      </c>
      <c r="G11" s="18">
        <v>0</v>
      </c>
      <c r="H11" s="18">
        <v>0</v>
      </c>
      <c r="I11" s="18">
        <v>0</v>
      </c>
      <c r="J11" s="18">
        <v>0</v>
      </c>
      <c r="K11" s="18">
        <v>0</v>
      </c>
      <c r="L11" s="146">
        <v>-4443007.71</v>
      </c>
    </row>
    <row r="12" spans="1:12" s="52" customFormat="1" ht="12.95" customHeight="1" x14ac:dyDescent="0.2">
      <c r="A12" s="51" t="s">
        <v>29</v>
      </c>
      <c r="B12" s="68" t="s">
        <v>479</v>
      </c>
      <c r="C12" s="18">
        <v>0</v>
      </c>
      <c r="D12" s="21">
        <v>707916</v>
      </c>
      <c r="E12" s="18">
        <v>0</v>
      </c>
      <c r="F12" s="18">
        <v>0</v>
      </c>
      <c r="G12" s="18">
        <v>0</v>
      </c>
      <c r="H12" s="18">
        <v>0</v>
      </c>
      <c r="I12" s="18">
        <v>0</v>
      </c>
      <c r="J12" s="18">
        <v>0</v>
      </c>
      <c r="K12" s="18">
        <v>0</v>
      </c>
      <c r="L12" s="21">
        <v>707916</v>
      </c>
    </row>
    <row r="13" spans="1:12" s="62" customFormat="1" ht="12.95" customHeight="1" x14ac:dyDescent="0.2">
      <c r="A13" s="51" t="s">
        <v>30</v>
      </c>
      <c r="B13" s="68" t="s">
        <v>466</v>
      </c>
      <c r="C13" s="18">
        <v>0</v>
      </c>
      <c r="D13" s="147">
        <v>-111973.01</v>
      </c>
      <c r="E13" s="18">
        <v>0</v>
      </c>
      <c r="F13" s="18">
        <v>0</v>
      </c>
      <c r="G13" s="18">
        <v>0</v>
      </c>
      <c r="H13" s="18">
        <v>0</v>
      </c>
      <c r="I13" s="18">
        <v>0</v>
      </c>
      <c r="J13" s="18">
        <v>0</v>
      </c>
      <c r="K13" s="18">
        <v>0</v>
      </c>
      <c r="L13" s="147">
        <v>-111973.01</v>
      </c>
    </row>
    <row r="14" spans="1:12" s="62" customFormat="1" ht="27" customHeight="1" x14ac:dyDescent="0.2">
      <c r="A14" s="51" t="s">
        <v>31</v>
      </c>
      <c r="B14" s="68" t="s">
        <v>480</v>
      </c>
      <c r="C14" s="18">
        <v>0</v>
      </c>
      <c r="D14" s="21">
        <v>941382.13</v>
      </c>
      <c r="E14" s="18">
        <v>0</v>
      </c>
      <c r="F14" s="18">
        <v>0</v>
      </c>
      <c r="G14" s="18">
        <v>0</v>
      </c>
      <c r="H14" s="18">
        <v>0</v>
      </c>
      <c r="I14" s="18">
        <v>0</v>
      </c>
      <c r="J14" s="18">
        <v>0</v>
      </c>
      <c r="K14" s="18">
        <v>0</v>
      </c>
      <c r="L14" s="21">
        <v>941382.13</v>
      </c>
    </row>
    <row r="15" spans="1:12" s="62" customFormat="1" ht="27" customHeight="1" x14ac:dyDescent="0.2">
      <c r="A15" s="51" t="s">
        <v>42</v>
      </c>
      <c r="B15" s="121" t="s">
        <v>464</v>
      </c>
      <c r="C15" s="18">
        <v>0</v>
      </c>
      <c r="D15" s="13">
        <v>5496362.8499999996</v>
      </c>
      <c r="E15" s="18">
        <v>0</v>
      </c>
      <c r="F15" s="18">
        <v>0</v>
      </c>
      <c r="G15" s="18">
        <v>0</v>
      </c>
      <c r="H15" s="18">
        <v>0</v>
      </c>
      <c r="I15" s="18">
        <v>0</v>
      </c>
      <c r="J15" s="18">
        <v>0</v>
      </c>
      <c r="K15" s="18">
        <v>0</v>
      </c>
      <c r="L15" s="13">
        <v>5496362.8499999996</v>
      </c>
    </row>
    <row r="16" spans="1:12" s="62" customFormat="1" ht="12.95" customHeight="1" x14ac:dyDescent="0.2">
      <c r="A16" s="51" t="s">
        <v>36</v>
      </c>
      <c r="B16" s="121" t="s">
        <v>465</v>
      </c>
      <c r="C16" s="18">
        <v>0</v>
      </c>
      <c r="D16" s="148">
        <v>-4554980.72</v>
      </c>
      <c r="E16" s="18">
        <v>0</v>
      </c>
      <c r="F16" s="18">
        <v>0</v>
      </c>
      <c r="G16" s="18">
        <v>0</v>
      </c>
      <c r="H16" s="18">
        <v>0</v>
      </c>
      <c r="I16" s="18">
        <v>0</v>
      </c>
      <c r="J16" s="18">
        <v>0</v>
      </c>
      <c r="K16" s="18">
        <v>0</v>
      </c>
      <c r="L16" s="148">
        <v>-4554980.72</v>
      </c>
    </row>
    <row r="17" spans="1:12" s="62" customFormat="1" ht="27" customHeight="1" x14ac:dyDescent="0.2">
      <c r="A17" s="51" t="s">
        <v>47</v>
      </c>
      <c r="B17" s="68" t="s">
        <v>481</v>
      </c>
      <c r="C17" s="18">
        <v>0</v>
      </c>
      <c r="D17" s="13">
        <v>1036121.32</v>
      </c>
      <c r="E17" s="18">
        <v>0</v>
      </c>
      <c r="F17" s="18">
        <v>0</v>
      </c>
      <c r="G17" s="13">
        <v>4017103.62</v>
      </c>
      <c r="H17" s="18">
        <v>0</v>
      </c>
      <c r="I17" s="18">
        <v>0</v>
      </c>
      <c r="J17" s="18">
        <v>0</v>
      </c>
      <c r="K17" s="18">
        <v>0</v>
      </c>
      <c r="L17" s="13">
        <v>5053224.9400000004</v>
      </c>
    </row>
    <row r="18" spans="1:12" s="62" customFormat="1" ht="27" customHeight="1" x14ac:dyDescent="0.2">
      <c r="A18" s="51" t="s">
        <v>39</v>
      </c>
      <c r="B18" s="121" t="s">
        <v>464</v>
      </c>
      <c r="C18" s="18">
        <v>0</v>
      </c>
      <c r="D18" s="13">
        <v>5743662.8499999996</v>
      </c>
      <c r="E18" s="18">
        <v>0</v>
      </c>
      <c r="F18" s="18">
        <v>0</v>
      </c>
      <c r="G18" s="13">
        <v>7503646.3799999999</v>
      </c>
      <c r="H18" s="18">
        <v>0</v>
      </c>
      <c r="I18" s="18">
        <v>0</v>
      </c>
      <c r="J18" s="18">
        <v>0</v>
      </c>
      <c r="K18" s="18">
        <v>0</v>
      </c>
      <c r="L18" s="13">
        <v>13247309.23</v>
      </c>
    </row>
    <row r="19" spans="1:12" s="62" customFormat="1" ht="12.95" customHeight="1" x14ac:dyDescent="0.2">
      <c r="A19" s="51" t="s">
        <v>41</v>
      </c>
      <c r="B19" s="121" t="s">
        <v>465</v>
      </c>
      <c r="C19" s="18">
        <v>0</v>
      </c>
      <c r="D19" s="149">
        <v>-4707541.53</v>
      </c>
      <c r="E19" s="18">
        <v>0</v>
      </c>
      <c r="F19" s="18">
        <v>0</v>
      </c>
      <c r="G19" s="150">
        <v>-3486542.76</v>
      </c>
      <c r="H19" s="18">
        <v>0</v>
      </c>
      <c r="I19" s="18">
        <v>0</v>
      </c>
      <c r="J19" s="18">
        <v>0</v>
      </c>
      <c r="K19" s="18">
        <v>0</v>
      </c>
      <c r="L19" s="151">
        <v>-8194084.29</v>
      </c>
    </row>
    <row r="20" spans="1:12" s="62" customFormat="1" ht="12.95" customHeight="1" x14ac:dyDescent="0.2">
      <c r="A20" s="51" t="s">
        <v>44</v>
      </c>
      <c r="B20" s="68" t="s">
        <v>479</v>
      </c>
      <c r="C20" s="18">
        <v>0</v>
      </c>
      <c r="D20" s="18">
        <v>0</v>
      </c>
      <c r="E20" s="18">
        <v>0</v>
      </c>
      <c r="F20" s="18">
        <v>0</v>
      </c>
      <c r="G20" s="13">
        <v>8112781.0800000001</v>
      </c>
      <c r="H20" s="18">
        <v>0</v>
      </c>
      <c r="I20" s="18">
        <v>0</v>
      </c>
      <c r="J20" s="18">
        <v>0</v>
      </c>
      <c r="K20" s="18">
        <v>0</v>
      </c>
      <c r="L20" s="13">
        <v>8112781.0800000001</v>
      </c>
    </row>
    <row r="21" spans="1:12" s="62" customFormat="1" ht="12.95" customHeight="1" x14ac:dyDescent="0.2">
      <c r="A21" s="51" t="s">
        <v>55</v>
      </c>
      <c r="B21" s="68" t="s">
        <v>482</v>
      </c>
      <c r="C21" s="18">
        <v>0</v>
      </c>
      <c r="D21" s="18">
        <v>0</v>
      </c>
      <c r="E21" s="18">
        <v>0</v>
      </c>
      <c r="F21" s="18">
        <v>0</v>
      </c>
      <c r="G21" s="152">
        <v>-1174813.32</v>
      </c>
      <c r="H21" s="18">
        <v>0</v>
      </c>
      <c r="I21" s="18">
        <v>0</v>
      </c>
      <c r="J21" s="18">
        <v>0</v>
      </c>
      <c r="K21" s="18">
        <v>0</v>
      </c>
      <c r="L21" s="152">
        <v>-1174813.32</v>
      </c>
    </row>
    <row r="22" spans="1:12" s="62" customFormat="1" ht="27" customHeight="1" x14ac:dyDescent="0.2">
      <c r="A22" s="51" t="s">
        <v>58</v>
      </c>
      <c r="B22" s="121" t="s">
        <v>464</v>
      </c>
      <c r="C22" s="18">
        <v>0</v>
      </c>
      <c r="D22" s="18">
        <v>0</v>
      </c>
      <c r="E22" s="18">
        <v>0</v>
      </c>
      <c r="F22" s="18">
        <v>0</v>
      </c>
      <c r="G22" s="153">
        <v>-7503646.3799999999</v>
      </c>
      <c r="H22" s="18">
        <v>0</v>
      </c>
      <c r="I22" s="18">
        <v>0</v>
      </c>
      <c r="J22" s="18">
        <v>0</v>
      </c>
      <c r="K22" s="18">
        <v>0</v>
      </c>
      <c r="L22" s="153">
        <v>-7503646.3799999999</v>
      </c>
    </row>
    <row r="23" spans="1:12" s="62" customFormat="1" ht="12.95" customHeight="1" x14ac:dyDescent="0.2">
      <c r="A23" s="51" t="s">
        <v>60</v>
      </c>
      <c r="B23" s="121" t="s">
        <v>465</v>
      </c>
      <c r="C23" s="18">
        <v>0</v>
      </c>
      <c r="D23" s="18">
        <v>0</v>
      </c>
      <c r="E23" s="18">
        <v>0</v>
      </c>
      <c r="F23" s="18">
        <v>0</v>
      </c>
      <c r="G23" s="13">
        <v>6328833.0599999996</v>
      </c>
      <c r="H23" s="18">
        <v>0</v>
      </c>
      <c r="I23" s="18">
        <v>0</v>
      </c>
      <c r="J23" s="18">
        <v>0</v>
      </c>
      <c r="K23" s="18">
        <v>0</v>
      </c>
      <c r="L23" s="13">
        <v>6328833.0599999996</v>
      </c>
    </row>
    <row r="24" spans="1:12" s="62" customFormat="1" ht="12.95" customHeight="1" x14ac:dyDescent="0.2">
      <c r="A24" s="51" t="s">
        <v>63</v>
      </c>
      <c r="B24" s="68" t="s">
        <v>466</v>
      </c>
      <c r="C24" s="18">
        <v>0</v>
      </c>
      <c r="D24" s="154">
        <v>-137749.87</v>
      </c>
      <c r="E24" s="18">
        <v>0</v>
      </c>
      <c r="F24" s="18">
        <v>0</v>
      </c>
      <c r="G24" s="155">
        <v>-3458450.89</v>
      </c>
      <c r="H24" s="18">
        <v>0</v>
      </c>
      <c r="I24" s="18">
        <v>0</v>
      </c>
      <c r="J24" s="18">
        <v>0</v>
      </c>
      <c r="K24" s="18">
        <v>0</v>
      </c>
      <c r="L24" s="156">
        <v>-3596200.76</v>
      </c>
    </row>
    <row r="25" spans="1:12" s="62" customFormat="1" ht="27" customHeight="1" x14ac:dyDescent="0.2">
      <c r="A25" s="51" t="s">
        <v>66</v>
      </c>
      <c r="B25" s="121" t="s">
        <v>483</v>
      </c>
      <c r="C25" s="18">
        <v>0</v>
      </c>
      <c r="D25" s="21">
        <v>898371.45</v>
      </c>
      <c r="E25" s="18">
        <v>0</v>
      </c>
      <c r="F25" s="18">
        <v>0</v>
      </c>
      <c r="G25" s="13">
        <v>7496620.4900000002</v>
      </c>
      <c r="H25" s="18">
        <v>0</v>
      </c>
      <c r="I25" s="18">
        <v>0</v>
      </c>
      <c r="J25" s="18">
        <v>0</v>
      </c>
      <c r="K25" s="18">
        <v>0</v>
      </c>
      <c r="L25" s="13">
        <v>8394991.9399999995</v>
      </c>
    </row>
    <row r="26" spans="1:12" s="62" customFormat="1" ht="27" customHeight="1" x14ac:dyDescent="0.2">
      <c r="A26" s="51" t="s">
        <v>46</v>
      </c>
      <c r="B26" s="121" t="s">
        <v>464</v>
      </c>
      <c r="C26" s="18">
        <v>0</v>
      </c>
      <c r="D26" s="13">
        <v>5743662.8499999996</v>
      </c>
      <c r="E26" s="18">
        <v>0</v>
      </c>
      <c r="F26" s="18">
        <v>0</v>
      </c>
      <c r="G26" s="13">
        <v>8112781.0800000001</v>
      </c>
      <c r="H26" s="18">
        <v>0</v>
      </c>
      <c r="I26" s="18">
        <v>0</v>
      </c>
      <c r="J26" s="18">
        <v>0</v>
      </c>
      <c r="K26" s="18">
        <v>0</v>
      </c>
      <c r="L26" s="13">
        <v>13856443.93</v>
      </c>
    </row>
    <row r="27" spans="1:12" s="62" customFormat="1" ht="12.95" customHeight="1" x14ac:dyDescent="0.2">
      <c r="A27" s="51" t="s">
        <v>49</v>
      </c>
      <c r="B27" s="121" t="s">
        <v>465</v>
      </c>
      <c r="C27" s="18">
        <v>0</v>
      </c>
      <c r="D27" s="157">
        <v>-4845291.4000000004</v>
      </c>
      <c r="E27" s="18">
        <v>0</v>
      </c>
      <c r="F27" s="18">
        <v>0</v>
      </c>
      <c r="G27" s="158">
        <v>-616160.59</v>
      </c>
      <c r="H27" s="18">
        <v>0</v>
      </c>
      <c r="I27" s="18">
        <v>0</v>
      </c>
      <c r="J27" s="18">
        <v>0</v>
      </c>
      <c r="K27" s="18">
        <v>0</v>
      </c>
      <c r="L27" s="159">
        <v>-5461451.9900000002</v>
      </c>
    </row>
    <row r="28" spans="1:12" s="52" customFormat="1" ht="12.95" customHeight="1" x14ac:dyDescent="0.2"/>
  </sheetData>
  <mergeCells count="4">
    <mergeCell ref="A6:A7"/>
    <mergeCell ref="B6:B7"/>
    <mergeCell ref="K6:K7"/>
    <mergeCell ref="L6:L7"/>
  </mergeCells>
  <pageMargins left="0.78740157480314965" right="0.19685039370078741" top="0.19685039370078741" bottom="0.19685039370078741" header="0" footer="0"/>
  <pageSetup paperSize="9" firstPageNumber="62" fitToHeight="0" pageOrder="overThenDown" orientation="landscape" useFirstPageNumber="1"/>
  <headerFooter>
    <oddFooter>&amp;C&amp;"Arial,normal"&amp;8&amp;P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outlinePr summaryBelow="0" summaryRight="0"/>
    <pageSetUpPr autoPageBreaks="0" fitToPage="1"/>
  </sheetPr>
  <dimension ref="A1:H17"/>
  <sheetViews>
    <sheetView workbookViewId="0"/>
  </sheetViews>
  <sheetFormatPr defaultColWidth="10.5" defaultRowHeight="11.45" customHeight="1" x14ac:dyDescent="0.2"/>
  <cols>
    <col min="1" max="1" width="11.6640625" style="63" customWidth="1"/>
    <col min="2" max="2" width="29.1640625" style="46" customWidth="1"/>
    <col min="3" max="8" width="21.6640625" style="46" customWidth="1"/>
  </cols>
  <sheetData>
    <row r="1" spans="1:8" s="46" customFormat="1" ht="12.95" customHeight="1" x14ac:dyDescent="0.2">
      <c r="A1" s="70" t="s">
        <v>484</v>
      </c>
      <c r="B1" s="70"/>
      <c r="C1" s="70"/>
      <c r="D1" s="70"/>
      <c r="E1" s="70"/>
      <c r="F1" s="70"/>
      <c r="G1" s="70"/>
      <c r="H1" s="70"/>
    </row>
    <row r="2" spans="1:8" s="62" customFormat="1" ht="12.95" customHeight="1" x14ac:dyDescent="0.2"/>
    <row r="3" spans="1:8" s="46" customFormat="1" ht="12.95" customHeight="1" x14ac:dyDescent="0.2">
      <c r="A3" s="70" t="s">
        <v>53</v>
      </c>
      <c r="B3" s="70"/>
      <c r="C3" s="70"/>
      <c r="D3" s="70"/>
      <c r="E3" s="70"/>
      <c r="F3" s="70"/>
      <c r="G3" s="70"/>
      <c r="H3" s="70"/>
    </row>
    <row r="4" spans="1:8" s="46" customFormat="1" ht="12.95" customHeight="1" x14ac:dyDescent="0.2"/>
    <row r="5" spans="1:8" s="46" customFormat="1" ht="12.95" customHeight="1" x14ac:dyDescent="0.2">
      <c r="H5" s="81" t="s">
        <v>485</v>
      </c>
    </row>
    <row r="6" spans="1:8" s="46" customFormat="1" ht="12.95" customHeight="1" x14ac:dyDescent="0.2"/>
    <row r="7" spans="1:8" s="46" customFormat="1" ht="12.95" customHeight="1" x14ac:dyDescent="0.2">
      <c r="A7" s="64" t="s">
        <v>402</v>
      </c>
      <c r="B7" s="65" t="s">
        <v>396</v>
      </c>
      <c r="C7" s="360" t="s">
        <v>23</v>
      </c>
      <c r="D7" s="360"/>
      <c r="E7" s="360"/>
      <c r="F7" s="360" t="s">
        <v>24</v>
      </c>
      <c r="G7" s="360"/>
      <c r="H7" s="360"/>
    </row>
    <row r="8" spans="1:8" s="46" customFormat="1" ht="27" customHeight="1" x14ac:dyDescent="0.2">
      <c r="A8" s="111" t="s">
        <v>20</v>
      </c>
      <c r="B8" s="111" t="s">
        <v>21</v>
      </c>
      <c r="C8" s="51" t="s">
        <v>344</v>
      </c>
      <c r="D8" s="51" t="s">
        <v>422</v>
      </c>
      <c r="E8" s="51" t="s">
        <v>346</v>
      </c>
      <c r="F8" s="51" t="s">
        <v>344</v>
      </c>
      <c r="G8" s="51" t="s">
        <v>422</v>
      </c>
      <c r="H8" s="51" t="s">
        <v>346</v>
      </c>
    </row>
    <row r="9" spans="1:8" s="46" customFormat="1" ht="12.95" customHeight="1" x14ac:dyDescent="0.2">
      <c r="A9" s="51" t="s">
        <v>26</v>
      </c>
      <c r="B9" s="51" t="s">
        <v>27</v>
      </c>
      <c r="C9" s="51" t="s">
        <v>28</v>
      </c>
      <c r="D9" s="51" t="s">
        <v>29</v>
      </c>
      <c r="E9" s="51" t="s">
        <v>30</v>
      </c>
      <c r="F9" s="51" t="s">
        <v>31</v>
      </c>
      <c r="G9" s="51" t="s">
        <v>42</v>
      </c>
      <c r="H9" s="51" t="s">
        <v>36</v>
      </c>
    </row>
    <row r="10" spans="1:8" s="46" customFormat="1" ht="41.1" customHeight="1" x14ac:dyDescent="0.2">
      <c r="A10" s="51" t="s">
        <v>26</v>
      </c>
      <c r="B10" s="68" t="s">
        <v>486</v>
      </c>
      <c r="C10" s="21">
        <v>479308.1</v>
      </c>
      <c r="D10" s="18">
        <v>0</v>
      </c>
      <c r="E10" s="21">
        <v>479308.1</v>
      </c>
      <c r="F10" s="21">
        <v>311329.73</v>
      </c>
      <c r="G10" s="18">
        <v>0</v>
      </c>
      <c r="H10" s="21">
        <v>311329.73</v>
      </c>
    </row>
    <row r="11" spans="1:8" s="46" customFormat="1" ht="12.95" customHeight="1" x14ac:dyDescent="0.2">
      <c r="A11" s="51" t="s">
        <v>27</v>
      </c>
      <c r="B11" s="68" t="s">
        <v>487</v>
      </c>
      <c r="C11" s="160">
        <v>53</v>
      </c>
      <c r="D11" s="18">
        <v>0</v>
      </c>
      <c r="E11" s="160">
        <v>53</v>
      </c>
      <c r="F11" s="21">
        <v>143339.48000000001</v>
      </c>
      <c r="G11" s="18">
        <v>0</v>
      </c>
      <c r="H11" s="21">
        <v>143339.48000000001</v>
      </c>
    </row>
    <row r="12" spans="1:8" s="46" customFormat="1" ht="27" customHeight="1" x14ac:dyDescent="0.2">
      <c r="A12" s="51" t="s">
        <v>28</v>
      </c>
      <c r="B12" s="68" t="s">
        <v>488</v>
      </c>
      <c r="C12" s="21">
        <v>14711.15</v>
      </c>
      <c r="D12" s="18">
        <v>0</v>
      </c>
      <c r="E12" s="21">
        <v>14711.15</v>
      </c>
      <c r="F12" s="21">
        <v>14711.15</v>
      </c>
      <c r="G12" s="18">
        <v>0</v>
      </c>
      <c r="H12" s="21">
        <v>14711.15</v>
      </c>
    </row>
    <row r="13" spans="1:8" s="46" customFormat="1" ht="27" customHeight="1" x14ac:dyDescent="0.2">
      <c r="A13" s="51" t="s">
        <v>29</v>
      </c>
      <c r="B13" s="68" t="s">
        <v>489</v>
      </c>
      <c r="C13" s="161">
        <v>0.02</v>
      </c>
      <c r="D13" s="18">
        <v>0</v>
      </c>
      <c r="E13" s="161">
        <v>0.02</v>
      </c>
      <c r="F13" s="18">
        <v>0</v>
      </c>
      <c r="G13" s="18">
        <v>0</v>
      </c>
      <c r="H13" s="18">
        <v>0</v>
      </c>
    </row>
    <row r="14" spans="1:8" s="46" customFormat="1" ht="27" customHeight="1" x14ac:dyDescent="0.2">
      <c r="A14" s="51" t="s">
        <v>30</v>
      </c>
      <c r="B14" s="68" t="s">
        <v>490</v>
      </c>
      <c r="C14" s="13">
        <v>22233239.690000001</v>
      </c>
      <c r="D14" s="18">
        <v>0</v>
      </c>
      <c r="E14" s="13">
        <v>22233239.690000001</v>
      </c>
      <c r="F14" s="13">
        <v>5882532.2300000004</v>
      </c>
      <c r="G14" s="18">
        <v>0</v>
      </c>
      <c r="H14" s="13">
        <v>5882532.2300000004</v>
      </c>
    </row>
    <row r="15" spans="1:8" s="46" customFormat="1" ht="12.95" customHeight="1" x14ac:dyDescent="0.2">
      <c r="A15" s="51" t="s">
        <v>31</v>
      </c>
      <c r="B15" s="68" t="s">
        <v>491</v>
      </c>
      <c r="C15" s="21">
        <v>2700</v>
      </c>
      <c r="D15" s="18">
        <v>0</v>
      </c>
      <c r="E15" s="21">
        <v>2700</v>
      </c>
      <c r="F15" s="21">
        <v>2700</v>
      </c>
      <c r="G15" s="18">
        <v>0</v>
      </c>
      <c r="H15" s="21">
        <v>2700</v>
      </c>
    </row>
    <row r="16" spans="1:8" s="46" customFormat="1" ht="12.95" customHeight="1" x14ac:dyDescent="0.2">
      <c r="A16" s="51" t="s">
        <v>42</v>
      </c>
      <c r="B16" s="68" t="s">
        <v>141</v>
      </c>
      <c r="C16" s="13">
        <v>22730011.960000001</v>
      </c>
      <c r="D16" s="18">
        <v>0</v>
      </c>
      <c r="E16" s="13">
        <v>22730011.960000001</v>
      </c>
      <c r="F16" s="13">
        <v>6354612.5899999999</v>
      </c>
      <c r="G16" s="18">
        <v>0</v>
      </c>
      <c r="H16" s="13">
        <v>6354612.5899999999</v>
      </c>
    </row>
    <row r="17" s="1" customFormat="1" ht="12.95" customHeight="1" x14ac:dyDescent="0.2"/>
  </sheetData>
  <mergeCells count="2">
    <mergeCell ref="C7:E7"/>
    <mergeCell ref="F7:H7"/>
  </mergeCells>
  <pageMargins left="0.78740157480314965" right="0.19685039370078741" top="0.19685039370078741" bottom="0.19685039370078741" header="0" footer="0"/>
  <pageSetup paperSize="9" firstPageNumber="63" fitToHeight="0" pageOrder="overThenDown" orientation="landscape" useFirstPageNumber="1"/>
  <headerFooter>
    <oddFooter>&amp;C&amp;"Arial,normal"&amp;8&amp;P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outlinePr summaryBelow="0" summaryRight="0"/>
    <pageSetUpPr autoPageBreaks="0" fitToPage="1"/>
  </sheetPr>
  <dimension ref="A1:H14"/>
  <sheetViews>
    <sheetView workbookViewId="0"/>
  </sheetViews>
  <sheetFormatPr defaultColWidth="10.5" defaultRowHeight="11.45" customHeight="1" x14ac:dyDescent="0.2"/>
  <cols>
    <col min="1" max="1" width="11.6640625" style="63" customWidth="1"/>
    <col min="2" max="2" width="29.1640625" style="46" customWidth="1"/>
    <col min="3" max="8" width="21.6640625" style="46" customWidth="1"/>
  </cols>
  <sheetData>
    <row r="1" spans="1:8" s="46" customFormat="1" ht="12.95" customHeight="1" x14ac:dyDescent="0.2">
      <c r="A1" s="70" t="s">
        <v>484</v>
      </c>
      <c r="B1" s="70"/>
      <c r="C1" s="70"/>
      <c r="D1" s="70"/>
      <c r="E1" s="70"/>
      <c r="F1" s="70"/>
      <c r="G1" s="70"/>
      <c r="H1" s="70"/>
    </row>
    <row r="2" spans="1:8" s="62" customFormat="1" ht="12.95" customHeight="1" x14ac:dyDescent="0.2">
      <c r="A2" s="63"/>
      <c r="B2" s="46"/>
      <c r="C2" s="46"/>
      <c r="D2" s="46"/>
      <c r="E2" s="46"/>
      <c r="F2" s="46"/>
      <c r="G2" s="46"/>
      <c r="H2" s="46"/>
    </row>
    <row r="3" spans="1:8" s="46" customFormat="1" ht="12.95" customHeight="1" x14ac:dyDescent="0.2">
      <c r="A3" s="70" t="s">
        <v>492</v>
      </c>
      <c r="B3" s="70"/>
      <c r="C3" s="70"/>
      <c r="D3" s="70"/>
      <c r="E3" s="70"/>
      <c r="F3" s="70"/>
      <c r="G3" s="70"/>
      <c r="H3" s="70"/>
    </row>
    <row r="4" spans="1:8" s="46" customFormat="1" ht="12.95" customHeight="1" x14ac:dyDescent="0.2"/>
    <row r="5" spans="1:8" s="46" customFormat="1" ht="12.95" customHeight="1" x14ac:dyDescent="0.2">
      <c r="H5" s="81" t="s">
        <v>493</v>
      </c>
    </row>
    <row r="6" spans="1:8" s="46" customFormat="1" ht="12.95" customHeight="1" x14ac:dyDescent="0.2"/>
    <row r="7" spans="1:8" s="46" customFormat="1" ht="12.95" customHeight="1" x14ac:dyDescent="0.2">
      <c r="A7" s="381" t="s">
        <v>20</v>
      </c>
      <c r="B7" s="381" t="s">
        <v>21</v>
      </c>
      <c r="C7" s="360" t="s">
        <v>494</v>
      </c>
      <c r="D7" s="360"/>
      <c r="E7" s="360"/>
      <c r="F7" s="360"/>
      <c r="G7" s="360"/>
      <c r="H7" s="381" t="s">
        <v>141</v>
      </c>
    </row>
    <row r="8" spans="1:8" s="46" customFormat="1" ht="56.1" customHeight="1" x14ac:dyDescent="0.2">
      <c r="A8" s="382"/>
      <c r="B8" s="382"/>
      <c r="C8" s="51" t="s">
        <v>495</v>
      </c>
      <c r="D8" s="51" t="s">
        <v>496</v>
      </c>
      <c r="E8" s="51" t="s">
        <v>497</v>
      </c>
      <c r="F8" s="51" t="s">
        <v>498</v>
      </c>
      <c r="G8" s="51" t="s">
        <v>158</v>
      </c>
      <c r="H8" s="382"/>
    </row>
    <row r="9" spans="1:8" s="46" customFormat="1" ht="12.95" customHeight="1" x14ac:dyDescent="0.2">
      <c r="A9" s="51" t="s">
        <v>26</v>
      </c>
      <c r="B9" s="51" t="s">
        <v>27</v>
      </c>
      <c r="C9" s="51" t="s">
        <v>28</v>
      </c>
      <c r="D9" s="51" t="s">
        <v>29</v>
      </c>
      <c r="E9" s="51" t="s">
        <v>30</v>
      </c>
      <c r="F9" s="51" t="s">
        <v>31</v>
      </c>
      <c r="G9" s="51" t="s">
        <v>42</v>
      </c>
      <c r="H9" s="51" t="s">
        <v>36</v>
      </c>
    </row>
    <row r="10" spans="1:8" s="46" customFormat="1" ht="27" customHeight="1" x14ac:dyDescent="0.2">
      <c r="A10" s="51" t="s">
        <v>26</v>
      </c>
      <c r="B10" s="68" t="s">
        <v>481</v>
      </c>
      <c r="C10" s="18">
        <v>0</v>
      </c>
      <c r="D10" s="18">
        <v>0</v>
      </c>
      <c r="E10" s="18">
        <v>0</v>
      </c>
      <c r="F10" s="18">
        <v>0</v>
      </c>
      <c r="G10" s="18">
        <v>0</v>
      </c>
      <c r="H10" s="18">
        <v>0</v>
      </c>
    </row>
    <row r="11" spans="1:8" s="46" customFormat="1" ht="27" customHeight="1" x14ac:dyDescent="0.2">
      <c r="A11" s="51" t="s">
        <v>27</v>
      </c>
      <c r="B11" s="68" t="s">
        <v>480</v>
      </c>
      <c r="C11" s="18">
        <v>0</v>
      </c>
      <c r="D11" s="18">
        <v>0</v>
      </c>
      <c r="E11" s="18">
        <v>0</v>
      </c>
      <c r="F11" s="18">
        <v>0</v>
      </c>
      <c r="G11" s="18">
        <v>0</v>
      </c>
      <c r="H11" s="18">
        <v>0</v>
      </c>
    </row>
    <row r="12" spans="1:8" s="46" customFormat="1" ht="27" customHeight="1" x14ac:dyDescent="0.2">
      <c r="A12" s="51" t="s">
        <v>28</v>
      </c>
      <c r="B12" s="68" t="s">
        <v>481</v>
      </c>
      <c r="C12" s="18">
        <v>0</v>
      </c>
      <c r="D12" s="18">
        <v>0</v>
      </c>
      <c r="E12" s="18">
        <v>0</v>
      </c>
      <c r="F12" s="18">
        <v>0</v>
      </c>
      <c r="G12" s="18">
        <v>0</v>
      </c>
      <c r="H12" s="18">
        <v>0</v>
      </c>
    </row>
    <row r="13" spans="1:8" s="46" customFormat="1" ht="27" customHeight="1" x14ac:dyDescent="0.2">
      <c r="A13" s="51" t="s">
        <v>29</v>
      </c>
      <c r="B13" s="68" t="s">
        <v>483</v>
      </c>
      <c r="C13" s="18">
        <v>0</v>
      </c>
      <c r="D13" s="18">
        <v>0</v>
      </c>
      <c r="E13" s="18">
        <v>0</v>
      </c>
      <c r="F13" s="18">
        <v>0</v>
      </c>
      <c r="G13" s="18">
        <v>0</v>
      </c>
      <c r="H13" s="18">
        <v>0</v>
      </c>
    </row>
    <row r="14" spans="1:8" s="1" customFormat="1" ht="12.95" customHeight="1" x14ac:dyDescent="0.2"/>
  </sheetData>
  <mergeCells count="4">
    <mergeCell ref="A7:A8"/>
    <mergeCell ref="B7:B8"/>
    <mergeCell ref="C7:G7"/>
    <mergeCell ref="H7:H8"/>
  </mergeCells>
  <pageMargins left="0.78740157480314965" right="0.19685039370078741" top="0.19685039370078741" bottom="0.19685039370078741" header="0" footer="0"/>
  <pageSetup paperSize="9" firstPageNumber="64" fitToHeight="0" pageOrder="overThenDown" orientation="landscape" useFirstPageNumber="1"/>
  <headerFooter>
    <oddFooter>&amp;C&amp;"Arial,normal"&amp;8&amp;P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outlinePr summaryBelow="0" summaryRight="0"/>
    <pageSetUpPr autoPageBreaks="0" fitToPage="1"/>
  </sheetPr>
  <dimension ref="A1:H16"/>
  <sheetViews>
    <sheetView workbookViewId="0"/>
  </sheetViews>
  <sheetFormatPr defaultColWidth="10.5" defaultRowHeight="11.45" customHeight="1" x14ac:dyDescent="0.2"/>
  <cols>
    <col min="1" max="1" width="11.6640625" style="47" customWidth="1"/>
    <col min="2" max="2" width="29.1640625" style="52" customWidth="1"/>
    <col min="3" max="8" width="21.6640625" style="52" customWidth="1"/>
  </cols>
  <sheetData>
    <row r="1" spans="1:8" s="46" customFormat="1" ht="12.95" customHeight="1" x14ac:dyDescent="0.2">
      <c r="A1" s="61" t="s">
        <v>484</v>
      </c>
      <c r="B1" s="61"/>
      <c r="C1" s="61"/>
      <c r="D1" s="61"/>
      <c r="E1" s="61"/>
      <c r="F1" s="61"/>
      <c r="G1" s="61"/>
      <c r="H1" s="61"/>
    </row>
    <row r="2" spans="1:8" s="162" customFormat="1" ht="12.95" customHeight="1" x14ac:dyDescent="0.2"/>
    <row r="3" spans="1:8" s="162" customFormat="1" ht="12.95" customHeight="1" x14ac:dyDescent="0.2">
      <c r="A3" s="61" t="s">
        <v>499</v>
      </c>
      <c r="B3" s="61"/>
      <c r="C3" s="61"/>
      <c r="D3" s="61"/>
      <c r="E3" s="61"/>
      <c r="F3" s="61"/>
      <c r="G3" s="61"/>
      <c r="H3" s="61"/>
    </row>
    <row r="4" spans="1:8" s="163" customFormat="1" ht="12.95" customHeight="1" x14ac:dyDescent="0.2">
      <c r="A4" s="164" t="s">
        <v>88</v>
      </c>
      <c r="B4" s="164"/>
      <c r="C4" s="164"/>
      <c r="D4" s="164"/>
      <c r="E4" s="164"/>
      <c r="F4" s="164"/>
      <c r="G4" s="164"/>
      <c r="H4" s="164"/>
    </row>
    <row r="5" spans="1:8" s="163" customFormat="1" ht="12.95" customHeight="1" x14ac:dyDescent="0.2">
      <c r="H5" s="81" t="s">
        <v>500</v>
      </c>
    </row>
    <row r="6" spans="1:8" s="163" customFormat="1" ht="12.95" customHeight="1" x14ac:dyDescent="0.2"/>
    <row r="7" spans="1:8" s="47" customFormat="1" ht="69.95" customHeight="1" x14ac:dyDescent="0.2">
      <c r="A7" s="51" t="s">
        <v>20</v>
      </c>
      <c r="B7" s="51" t="s">
        <v>21</v>
      </c>
      <c r="C7" s="51" t="s">
        <v>487</v>
      </c>
      <c r="D7" s="51" t="s">
        <v>490</v>
      </c>
      <c r="E7" s="51" t="s">
        <v>491</v>
      </c>
      <c r="F7" s="51" t="s">
        <v>501</v>
      </c>
      <c r="G7" s="51" t="s">
        <v>158</v>
      </c>
      <c r="H7" s="51" t="s">
        <v>141</v>
      </c>
    </row>
    <row r="8" spans="1:8" s="47" customFormat="1" ht="12.95" customHeight="1" x14ac:dyDescent="0.2">
      <c r="A8" s="51" t="s">
        <v>26</v>
      </c>
      <c r="B8" s="51" t="s">
        <v>27</v>
      </c>
      <c r="C8" s="51" t="s">
        <v>28</v>
      </c>
      <c r="D8" s="51" t="s">
        <v>29</v>
      </c>
      <c r="E8" s="51" t="s">
        <v>30</v>
      </c>
      <c r="F8" s="51" t="s">
        <v>31</v>
      </c>
      <c r="G8" s="51" t="s">
        <v>42</v>
      </c>
      <c r="H8" s="51" t="s">
        <v>36</v>
      </c>
    </row>
    <row r="9" spans="1:8" s="162" customFormat="1" ht="12.95" customHeight="1" x14ac:dyDescent="0.2"/>
    <row r="10" spans="1:8" s="162" customFormat="1" ht="12.95" customHeight="1" x14ac:dyDescent="0.2">
      <c r="A10" s="61" t="s">
        <v>499</v>
      </c>
      <c r="B10" s="61"/>
      <c r="C10" s="61"/>
      <c r="D10" s="61"/>
      <c r="E10" s="61"/>
      <c r="F10" s="61"/>
      <c r="G10" s="61"/>
      <c r="H10" s="61"/>
    </row>
    <row r="11" spans="1:8" s="163" customFormat="1" ht="12.95" customHeight="1" x14ac:dyDescent="0.2">
      <c r="A11" s="164" t="s">
        <v>357</v>
      </c>
      <c r="B11" s="164"/>
      <c r="C11" s="164"/>
      <c r="D11" s="164"/>
      <c r="E11" s="164"/>
      <c r="F11" s="164"/>
      <c r="G11" s="164"/>
      <c r="H11" s="164"/>
    </row>
    <row r="12" spans="1:8" s="163" customFormat="1" ht="12.95" customHeight="1" x14ac:dyDescent="0.2">
      <c r="H12" s="81" t="s">
        <v>500</v>
      </c>
    </row>
    <row r="13" spans="1:8" s="163" customFormat="1" ht="12.95" customHeight="1" x14ac:dyDescent="0.2"/>
    <row r="14" spans="1:8" s="47" customFormat="1" ht="69.95" customHeight="1" x14ac:dyDescent="0.2">
      <c r="A14" s="51" t="s">
        <v>20</v>
      </c>
      <c r="B14" s="51" t="s">
        <v>21</v>
      </c>
      <c r="C14" s="51" t="s">
        <v>487</v>
      </c>
      <c r="D14" s="51" t="s">
        <v>490</v>
      </c>
      <c r="E14" s="51" t="s">
        <v>491</v>
      </c>
      <c r="F14" s="51" t="s">
        <v>501</v>
      </c>
      <c r="G14" s="51" t="s">
        <v>158</v>
      </c>
      <c r="H14" s="51" t="s">
        <v>141</v>
      </c>
    </row>
    <row r="15" spans="1:8" s="47" customFormat="1" ht="12.95" customHeight="1" x14ac:dyDescent="0.2">
      <c r="A15" s="51" t="s">
        <v>26</v>
      </c>
      <c r="B15" s="51" t="s">
        <v>27</v>
      </c>
      <c r="C15" s="51" t="s">
        <v>28</v>
      </c>
      <c r="D15" s="51" t="s">
        <v>29</v>
      </c>
      <c r="E15" s="51" t="s">
        <v>30</v>
      </c>
      <c r="F15" s="51" t="s">
        <v>31</v>
      </c>
      <c r="G15" s="51" t="s">
        <v>42</v>
      </c>
      <c r="H15" s="51" t="s">
        <v>36</v>
      </c>
    </row>
    <row r="16" spans="1:8" s="1" customFormat="1" ht="12.95" customHeight="1" x14ac:dyDescent="0.2"/>
  </sheetData>
  <pageMargins left="0.78740157480314965" right="0.19685039370078741" top="0.19685039370078741" bottom="0.19685039370078741" header="0" footer="0"/>
  <pageSetup paperSize="9" firstPageNumber="65" fitToHeight="0" pageOrder="overThenDown" orientation="landscape" useFirstPageNumber="1"/>
  <headerFooter>
    <oddFooter>&amp;C&amp;"Arial,normal"&amp;8&amp;P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27" customHeight="1" x14ac:dyDescent="0.2">
      <c r="A1" s="61" t="s">
        <v>502</v>
      </c>
      <c r="B1" s="61"/>
      <c r="C1" s="61"/>
      <c r="D1" s="61"/>
    </row>
    <row r="2" spans="1:4" s="165" customFormat="1" ht="12.95" customHeight="1" x14ac:dyDescent="0.2"/>
    <row r="3" spans="1:4" s="165" customFormat="1" ht="27" customHeight="1" x14ac:dyDescent="0.2">
      <c r="A3" s="61" t="s">
        <v>503</v>
      </c>
      <c r="B3" s="61"/>
      <c r="C3" s="61"/>
      <c r="D3" s="61"/>
    </row>
    <row r="4" spans="1:4" s="166" customFormat="1" ht="12.95" customHeight="1" x14ac:dyDescent="0.2"/>
    <row r="5" spans="1:4" s="166" customFormat="1" ht="12.95" customHeight="1" x14ac:dyDescent="0.2">
      <c r="D5" s="81" t="s">
        <v>504</v>
      </c>
    </row>
    <row r="6" spans="1:4" s="166" customFormat="1" ht="12.95" customHeight="1" x14ac:dyDescent="0.2"/>
    <row r="7" spans="1:4" s="47" customFormat="1" ht="27" customHeight="1" x14ac:dyDescent="0.2">
      <c r="A7" s="51" t="s">
        <v>20</v>
      </c>
      <c r="B7" s="51" t="s">
        <v>21</v>
      </c>
      <c r="C7" s="51" t="s">
        <v>23</v>
      </c>
      <c r="D7" s="51" t="s">
        <v>24</v>
      </c>
    </row>
    <row r="8" spans="1:4" s="47" customFormat="1" ht="12.95" customHeight="1" x14ac:dyDescent="0.2">
      <c r="A8" s="51" t="s">
        <v>26</v>
      </c>
      <c r="B8" s="51" t="s">
        <v>27</v>
      </c>
      <c r="C8" s="51" t="s">
        <v>28</v>
      </c>
      <c r="D8" s="51" t="s">
        <v>29</v>
      </c>
    </row>
    <row r="9" spans="1:4" ht="12.95" customHeight="1" x14ac:dyDescent="0.2"/>
  </sheetData>
  <pageMargins left="0.78740157480314965" right="0.19685039370078741" top="0.19685039370078741" bottom="0.19685039370078741" header="0" footer="0"/>
  <pageSetup paperSize="9" firstPageNumber="66" fitToHeight="0" pageOrder="overThenDown" orientation="portrait" useFirstPageNumber="1"/>
  <headerFooter>
    <oddFooter>&amp;C&amp;"Arial,normal"&amp;8&amp;P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41.1" customHeight="1" x14ac:dyDescent="0.2">
      <c r="A1" s="71" t="s">
        <v>505</v>
      </c>
      <c r="B1" s="71"/>
      <c r="C1" s="71"/>
      <c r="D1" s="71"/>
    </row>
    <row r="2" spans="1:4" s="1" customFormat="1" ht="11.1" customHeight="1" x14ac:dyDescent="0.2"/>
    <row r="3" spans="1:4" s="1" customFormat="1" ht="27" customHeight="1" x14ac:dyDescent="0.2">
      <c r="A3" s="71" t="s">
        <v>506</v>
      </c>
      <c r="B3" s="71"/>
      <c r="C3" s="71"/>
      <c r="D3" s="71"/>
    </row>
    <row r="4" spans="1:4" s="1" customFormat="1" ht="12.95" customHeight="1" x14ac:dyDescent="0.2"/>
    <row r="5" spans="1:4" s="1" customFormat="1" ht="12.95" customHeight="1" x14ac:dyDescent="0.2">
      <c r="D5" s="81" t="s">
        <v>507</v>
      </c>
    </row>
    <row r="6" spans="1:4" s="1" customFormat="1" ht="11.1" customHeight="1" x14ac:dyDescent="0.2"/>
    <row r="7" spans="1:4" s="1" customFormat="1" ht="27" customHeight="1" x14ac:dyDescent="0.2">
      <c r="A7" s="7" t="s">
        <v>20</v>
      </c>
      <c r="B7" s="7" t="s">
        <v>21</v>
      </c>
      <c r="C7" s="7" t="s">
        <v>23</v>
      </c>
      <c r="D7" s="7" t="s">
        <v>24</v>
      </c>
    </row>
    <row r="8" spans="1:4" s="1" customFormat="1" ht="12.95" customHeight="1" x14ac:dyDescent="0.2">
      <c r="A8" s="7" t="s">
        <v>26</v>
      </c>
      <c r="B8" s="7" t="s">
        <v>27</v>
      </c>
      <c r="C8" s="7" t="s">
        <v>28</v>
      </c>
      <c r="D8" s="7" t="s">
        <v>29</v>
      </c>
    </row>
    <row r="9" spans="1:4" s="1" customFormat="1" ht="11.1" customHeight="1" x14ac:dyDescent="0.2"/>
  </sheetData>
  <pageMargins left="0.78740157480314965" right="0.19685039370078741" top="0.19685039370078741" bottom="0.19685039370078741" header="0" footer="0"/>
  <pageSetup paperSize="9" firstPageNumber="67" fitToHeight="0" pageOrder="overThenDown" orientation="portrait" useFirstPageNumber="1"/>
  <headerFooter>
    <oddFooter>&amp;C&amp;"Arial,normal"&amp;8&amp;P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outlinePr summaryBelow="0" summaryRight="0"/>
    <pageSetUpPr autoPageBreaks="0" fitToPage="1"/>
  </sheetPr>
  <dimension ref="A1:H16"/>
  <sheetViews>
    <sheetView workbookViewId="0"/>
  </sheetViews>
  <sheetFormatPr defaultColWidth="10.5" defaultRowHeight="11.45" customHeight="1" x14ac:dyDescent="0.2"/>
  <cols>
    <col min="1" max="1" width="11.6640625" style="1" customWidth="1"/>
    <col min="2" max="2" width="0.1640625" style="1" customWidth="1"/>
    <col min="3" max="3" width="29" style="1" customWidth="1"/>
    <col min="4" max="8" width="25.83203125" style="1" customWidth="1"/>
  </cols>
  <sheetData>
    <row r="1" spans="1:8" s="1" customFormat="1" ht="41.1" customHeight="1" x14ac:dyDescent="0.2">
      <c r="A1" s="71" t="s">
        <v>505</v>
      </c>
      <c r="B1" s="71"/>
      <c r="C1" s="71"/>
      <c r="D1" s="71"/>
      <c r="E1" s="71"/>
      <c r="F1" s="71"/>
      <c r="G1" s="71"/>
      <c r="H1" s="71"/>
    </row>
    <row r="2" spans="1:8" s="1" customFormat="1" ht="11.1" customHeight="1" x14ac:dyDescent="0.2"/>
    <row r="3" spans="1:8" s="1" customFormat="1" ht="41.1" customHeight="1" x14ac:dyDescent="0.2">
      <c r="A3" s="71" t="s">
        <v>508</v>
      </c>
      <c r="B3" s="71"/>
      <c r="C3" s="71"/>
      <c r="D3" s="71"/>
      <c r="E3" s="71"/>
      <c r="F3" s="71"/>
      <c r="G3" s="71"/>
      <c r="H3" s="71"/>
    </row>
    <row r="4" spans="1:8" s="1" customFormat="1" ht="12.95" customHeight="1" x14ac:dyDescent="0.2">
      <c r="A4" s="164" t="s">
        <v>88</v>
      </c>
      <c r="B4" s="164"/>
      <c r="C4" s="164"/>
      <c r="D4" s="164"/>
      <c r="E4" s="164"/>
      <c r="F4" s="164"/>
      <c r="G4" s="164"/>
      <c r="H4" s="164"/>
    </row>
    <row r="5" spans="1:8" s="1" customFormat="1" ht="12.95" customHeight="1" x14ac:dyDescent="0.2">
      <c r="H5" s="81" t="s">
        <v>509</v>
      </c>
    </row>
    <row r="6" spans="1:8" s="1" customFormat="1" ht="11.1" customHeight="1" x14ac:dyDescent="0.2"/>
    <row r="7" spans="1:8" s="1" customFormat="1" ht="98.1" customHeight="1" x14ac:dyDescent="0.2">
      <c r="A7" s="7" t="s">
        <v>20</v>
      </c>
      <c r="B7" s="242" t="s">
        <v>21</v>
      </c>
      <c r="C7" s="242"/>
      <c r="D7" s="7" t="s">
        <v>510</v>
      </c>
      <c r="E7" s="7" t="s">
        <v>511</v>
      </c>
      <c r="F7" s="7" t="s">
        <v>512</v>
      </c>
      <c r="G7" s="7" t="s">
        <v>513</v>
      </c>
      <c r="H7" s="7" t="s">
        <v>514</v>
      </c>
    </row>
    <row r="8" spans="1:8" s="1" customFormat="1" ht="12.95" customHeight="1" x14ac:dyDescent="0.2">
      <c r="A8" s="7" t="s">
        <v>26</v>
      </c>
      <c r="B8" s="242" t="s">
        <v>27</v>
      </c>
      <c r="C8" s="242"/>
      <c r="D8" s="7" t="s">
        <v>28</v>
      </c>
      <c r="E8" s="7" t="s">
        <v>29</v>
      </c>
      <c r="F8" s="7" t="s">
        <v>30</v>
      </c>
      <c r="G8" s="7" t="s">
        <v>31</v>
      </c>
      <c r="H8" s="7" t="s">
        <v>42</v>
      </c>
    </row>
    <row r="9" spans="1:8" s="1" customFormat="1" ht="11.1" customHeight="1" x14ac:dyDescent="0.2"/>
    <row r="10" spans="1:8" s="1" customFormat="1" ht="41.1" customHeight="1" x14ac:dyDescent="0.2">
      <c r="A10" s="71" t="s">
        <v>508</v>
      </c>
      <c r="B10" s="71"/>
      <c r="C10" s="71"/>
      <c r="D10" s="71"/>
      <c r="E10" s="71"/>
      <c r="F10" s="71"/>
      <c r="G10" s="71"/>
      <c r="H10" s="71"/>
    </row>
    <row r="11" spans="1:8" s="1" customFormat="1" ht="12.95" customHeight="1" x14ac:dyDescent="0.2">
      <c r="A11" s="164" t="s">
        <v>357</v>
      </c>
      <c r="B11" s="164"/>
      <c r="C11" s="164"/>
      <c r="D11" s="164"/>
      <c r="E11" s="164"/>
      <c r="F11" s="164"/>
      <c r="G11" s="164"/>
      <c r="H11" s="164"/>
    </row>
    <row r="12" spans="1:8" ht="12.95" customHeight="1" x14ac:dyDescent="0.2">
      <c r="H12" s="81" t="s">
        <v>509</v>
      </c>
    </row>
    <row r="13" spans="1:8" ht="11.1" customHeight="1" x14ac:dyDescent="0.2"/>
    <row r="14" spans="1:8" ht="98.1" customHeight="1" x14ac:dyDescent="0.2">
      <c r="A14" s="7" t="s">
        <v>20</v>
      </c>
      <c r="B14" s="242" t="s">
        <v>21</v>
      </c>
      <c r="C14" s="242"/>
      <c r="D14" s="7" t="s">
        <v>510</v>
      </c>
      <c r="E14" s="7" t="s">
        <v>515</v>
      </c>
      <c r="F14" s="7" t="s">
        <v>516</v>
      </c>
      <c r="G14" s="7" t="s">
        <v>517</v>
      </c>
      <c r="H14" s="7" t="s">
        <v>514</v>
      </c>
    </row>
    <row r="15" spans="1:8" ht="12.95" customHeight="1" x14ac:dyDescent="0.2">
      <c r="A15" s="7" t="s">
        <v>26</v>
      </c>
      <c r="B15" s="242" t="s">
        <v>27</v>
      </c>
      <c r="C15" s="242"/>
      <c r="D15" s="7" t="s">
        <v>28</v>
      </c>
      <c r="E15" s="7" t="s">
        <v>29</v>
      </c>
      <c r="F15" s="7" t="s">
        <v>30</v>
      </c>
      <c r="G15" s="7" t="s">
        <v>31</v>
      </c>
      <c r="H15" s="7" t="s">
        <v>42</v>
      </c>
    </row>
    <row r="16" spans="1:8" ht="11.1" customHeight="1" x14ac:dyDescent="0.2"/>
  </sheetData>
  <mergeCells count="4">
    <mergeCell ref="B7:C7"/>
    <mergeCell ref="B8:C8"/>
    <mergeCell ref="B14:C14"/>
    <mergeCell ref="B15:C15"/>
  </mergeCells>
  <pageMargins left="0.78740157480314965" right="0.19685039370078741" top="0.19685039370078741" bottom="0.19685039370078741" header="0" footer="0"/>
  <pageSetup paperSize="9" firstPageNumber="68" fitToHeight="0" pageOrder="overThenDown" orientation="landscape" useFirstPageNumber="1"/>
  <headerFooter>
    <oddFooter>&amp;C&amp;"Arial,normal"&amp;8&amp;P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T48"/>
  <sheetViews>
    <sheetView workbookViewId="0"/>
  </sheetViews>
  <sheetFormatPr defaultColWidth="10.5" defaultRowHeight="11.45" customHeight="1" x14ac:dyDescent="0.2"/>
  <cols>
    <col min="1" max="2" width="5.83203125" style="29" customWidth="1"/>
    <col min="3" max="3" width="8.83203125" style="29" customWidth="1"/>
    <col min="4" max="4" width="11" style="29" customWidth="1"/>
    <col min="5" max="5" width="9.6640625" style="29" customWidth="1"/>
    <col min="6" max="6" width="6.1640625" style="29" customWidth="1"/>
    <col min="7" max="7" width="4.1640625" style="29" customWidth="1"/>
    <col min="8" max="8" width="1" style="29" customWidth="1"/>
    <col min="9" max="9" width="5.83203125" style="29" customWidth="1"/>
    <col min="10" max="10" width="7.6640625" style="29" customWidth="1"/>
    <col min="11" max="11" width="2.33203125" style="29" customWidth="1"/>
    <col min="12" max="12" width="3" style="29" customWidth="1"/>
    <col min="13" max="13" width="2.33203125" style="29" customWidth="1"/>
    <col min="14" max="14" width="0.83203125" style="29" customWidth="1"/>
    <col min="15" max="15" width="5.33203125" style="29" customWidth="1"/>
    <col min="16" max="16" width="11" style="29" customWidth="1"/>
    <col min="17" max="17" width="2.6640625" style="29" customWidth="1"/>
    <col min="18" max="18" width="1.1640625" style="29" customWidth="1"/>
    <col min="19" max="19" width="15.1640625" style="29" customWidth="1"/>
    <col min="20" max="20" width="5.83203125" style="29" customWidth="1"/>
  </cols>
  <sheetData>
    <row r="1" spans="1:20" s="41" customFormat="1" ht="12.95" customHeight="1" x14ac:dyDescent="0.2"/>
    <row r="2" spans="1:20" s="41" customFormat="1" ht="12.95" customHeight="1" x14ac:dyDescent="0.2">
      <c r="A2" s="8"/>
      <c r="B2" s="8"/>
      <c r="C2" s="8"/>
      <c r="D2" s="8"/>
      <c r="E2" s="241" t="s">
        <v>1</v>
      </c>
      <c r="F2" s="241"/>
      <c r="G2" s="241"/>
      <c r="H2" s="241"/>
      <c r="I2" s="242" t="s">
        <v>2</v>
      </c>
      <c r="J2" s="242"/>
      <c r="K2" s="242"/>
      <c r="L2" s="242"/>
      <c r="M2" s="242"/>
      <c r="N2" s="242"/>
      <c r="O2" s="242"/>
      <c r="P2" s="242"/>
      <c r="Q2" s="242"/>
      <c r="R2" s="242"/>
      <c r="S2" s="242"/>
      <c r="T2" s="242"/>
    </row>
    <row r="3" spans="1:20" s="41" customFormat="1" ht="12.95" customHeight="1" x14ac:dyDescent="0.2">
      <c r="A3" s="42"/>
      <c r="B3" s="42"/>
      <c r="C3" s="42"/>
      <c r="D3" s="42"/>
      <c r="E3" s="243" t="s">
        <v>3</v>
      </c>
      <c r="F3" s="243"/>
      <c r="G3" s="243"/>
      <c r="H3" s="243"/>
      <c r="I3" s="242" t="s">
        <v>4</v>
      </c>
      <c r="J3" s="242"/>
      <c r="K3" s="242"/>
      <c r="L3" s="242"/>
      <c r="M3" s="242"/>
      <c r="N3" s="242" t="s">
        <v>5</v>
      </c>
      <c r="O3" s="242"/>
      <c r="P3" s="242"/>
      <c r="Q3" s="242"/>
      <c r="R3" s="242"/>
      <c r="S3" s="242" t="s">
        <v>6</v>
      </c>
      <c r="T3" s="242"/>
    </row>
    <row r="4" spans="1:20" s="41" customFormat="1" ht="12.95" customHeight="1" x14ac:dyDescent="0.2">
      <c r="A4" s="42"/>
      <c r="B4" s="42"/>
      <c r="C4" s="42"/>
      <c r="D4" s="42"/>
      <c r="E4" s="242" t="s">
        <v>7</v>
      </c>
      <c r="F4" s="242"/>
      <c r="G4" s="242"/>
      <c r="H4" s="242"/>
      <c r="I4" s="242" t="s">
        <v>8</v>
      </c>
      <c r="J4" s="242"/>
      <c r="K4" s="242"/>
      <c r="L4" s="242"/>
      <c r="M4" s="242"/>
      <c r="N4" s="242" t="s">
        <v>9</v>
      </c>
      <c r="O4" s="242"/>
      <c r="P4" s="242"/>
      <c r="Q4" s="242"/>
      <c r="R4" s="242"/>
      <c r="S4" s="242" t="s">
        <v>10</v>
      </c>
      <c r="T4" s="242"/>
    </row>
    <row r="5" spans="1:20" s="41" customFormat="1" ht="12.95" customHeight="1" x14ac:dyDescent="0.2"/>
    <row r="6" spans="1:20" s="41" customFormat="1" ht="12.95" customHeight="1" x14ac:dyDescent="0.2">
      <c r="A6" s="327" t="s">
        <v>164</v>
      </c>
      <c r="B6" s="327"/>
      <c r="C6" s="327"/>
      <c r="D6" s="327"/>
      <c r="E6" s="327"/>
      <c r="F6" s="327"/>
      <c r="G6" s="327"/>
      <c r="H6" s="327"/>
      <c r="I6" s="327"/>
      <c r="J6" s="327"/>
      <c r="K6" s="327"/>
      <c r="L6" s="327"/>
      <c r="M6" s="327"/>
      <c r="N6" s="327"/>
      <c r="O6" s="327"/>
      <c r="P6" s="327"/>
      <c r="Q6" s="327"/>
      <c r="R6" s="327"/>
      <c r="S6" s="327"/>
      <c r="T6" s="327"/>
    </row>
    <row r="7" spans="1:20" s="41" customFormat="1" ht="12.95" customHeight="1" x14ac:dyDescent="0.2">
      <c r="A7" s="328" t="s">
        <v>88</v>
      </c>
      <c r="B7" s="328"/>
      <c r="C7" s="328"/>
      <c r="D7" s="328"/>
      <c r="E7" s="328"/>
      <c r="F7" s="328"/>
      <c r="G7" s="328"/>
      <c r="H7" s="328"/>
      <c r="I7" s="328"/>
      <c r="J7" s="328"/>
      <c r="K7" s="328"/>
      <c r="L7" s="328"/>
      <c r="M7" s="328"/>
      <c r="N7" s="328"/>
      <c r="O7" s="328"/>
      <c r="P7" s="328"/>
      <c r="Q7" s="328"/>
      <c r="R7" s="328"/>
      <c r="S7" s="328"/>
      <c r="T7" s="328"/>
    </row>
    <row r="8" spans="1:20" s="41" customFormat="1" ht="12.95" customHeight="1" x14ac:dyDescent="0.2"/>
    <row r="9" spans="1:20" s="41" customFormat="1" ht="27" customHeight="1" x14ac:dyDescent="0.2">
      <c r="B9" s="329" t="s">
        <v>13</v>
      </c>
      <c r="C9" s="329"/>
      <c r="D9" s="329"/>
      <c r="E9" s="329"/>
      <c r="F9" s="329"/>
      <c r="G9" s="329"/>
      <c r="H9" s="329"/>
      <c r="I9" s="329"/>
      <c r="J9" s="329"/>
      <c r="K9" s="329"/>
      <c r="L9" s="329"/>
      <c r="M9" s="329"/>
      <c r="N9" s="329"/>
      <c r="O9" s="329"/>
      <c r="P9" s="329"/>
      <c r="Q9" s="329"/>
      <c r="R9" s="329"/>
      <c r="S9" s="329"/>
    </row>
    <row r="10" spans="1:20" s="41" customFormat="1" ht="12.95" customHeight="1" x14ac:dyDescent="0.2">
      <c r="B10" s="330" t="s">
        <v>132</v>
      </c>
      <c r="C10" s="330"/>
      <c r="D10" s="330"/>
      <c r="E10" s="330"/>
      <c r="F10" s="330"/>
      <c r="G10" s="330"/>
      <c r="H10" s="330"/>
      <c r="I10" s="330"/>
      <c r="J10" s="330"/>
      <c r="K10" s="330"/>
      <c r="L10" s="330"/>
      <c r="M10" s="330"/>
      <c r="N10" s="330"/>
      <c r="O10" s="330"/>
      <c r="P10" s="330"/>
      <c r="Q10" s="330"/>
      <c r="R10" s="330"/>
      <c r="S10" s="330"/>
    </row>
    <row r="11" spans="1:20" s="41" customFormat="1" ht="12.95" customHeight="1" x14ac:dyDescent="0.2">
      <c r="B11" s="329" t="s">
        <v>15</v>
      </c>
      <c r="C11" s="329"/>
      <c r="D11" s="329"/>
      <c r="E11" s="329"/>
      <c r="F11" s="329"/>
      <c r="G11" s="329"/>
      <c r="H11" s="329"/>
      <c r="I11" s="329"/>
      <c r="J11" s="329"/>
      <c r="K11" s="329"/>
      <c r="L11" s="329"/>
      <c r="M11" s="329"/>
      <c r="N11" s="329"/>
      <c r="O11" s="329"/>
      <c r="P11" s="329"/>
      <c r="Q11" s="329"/>
      <c r="R11" s="329"/>
      <c r="S11" s="329"/>
    </row>
    <row r="12" spans="1:20" s="41" customFormat="1" ht="12.95" customHeight="1" x14ac:dyDescent="0.2">
      <c r="B12" s="330" t="s">
        <v>133</v>
      </c>
      <c r="C12" s="330"/>
      <c r="D12" s="330"/>
      <c r="E12" s="330"/>
      <c r="F12" s="330"/>
      <c r="G12" s="330"/>
      <c r="H12" s="330"/>
      <c r="I12" s="330"/>
      <c r="J12" s="330"/>
      <c r="K12" s="330"/>
      <c r="L12" s="330"/>
      <c r="M12" s="330"/>
      <c r="N12" s="330"/>
      <c r="O12" s="330"/>
      <c r="P12" s="330"/>
      <c r="Q12" s="330"/>
      <c r="R12" s="330"/>
      <c r="S12" s="330"/>
    </row>
    <row r="13" spans="1:20" ht="12.95" customHeight="1" x14ac:dyDescent="0.2"/>
    <row r="14" spans="1:20" s="29" customFormat="1" ht="12.95" customHeight="1" x14ac:dyDescent="0.2">
      <c r="M14" s="331" t="s">
        <v>165</v>
      </c>
      <c r="N14" s="331"/>
      <c r="O14" s="331"/>
      <c r="P14" s="331"/>
      <c r="Q14" s="331"/>
      <c r="R14" s="331"/>
      <c r="S14" s="331"/>
      <c r="T14" s="331"/>
    </row>
    <row r="15" spans="1:20" s="29" customFormat="1" ht="12.95" customHeight="1" x14ac:dyDescent="0.2">
      <c r="M15" s="332" t="s">
        <v>92</v>
      </c>
      <c r="N15" s="332"/>
      <c r="O15" s="332"/>
      <c r="P15" s="332"/>
      <c r="Q15" s="332"/>
      <c r="R15" s="332"/>
      <c r="S15" s="332"/>
      <c r="T15" s="332"/>
    </row>
    <row r="16" spans="1:20" s="29" customFormat="1" ht="12.95" customHeight="1" x14ac:dyDescent="0.2">
      <c r="M16" s="331" t="s">
        <v>93</v>
      </c>
      <c r="N16" s="331"/>
      <c r="O16" s="331"/>
      <c r="P16" s="331"/>
      <c r="Q16" s="331"/>
      <c r="R16" s="331"/>
      <c r="S16" s="331"/>
      <c r="T16" s="331"/>
    </row>
    <row r="17" spans="1:20" s="1" customFormat="1" ht="12.95" customHeight="1" x14ac:dyDescent="0.2"/>
    <row r="18" spans="1:20" s="29" customFormat="1" ht="27" customHeight="1" x14ac:dyDescent="0.2">
      <c r="A18" s="242" t="s">
        <v>20</v>
      </c>
      <c r="B18" s="242"/>
      <c r="C18" s="242" t="s">
        <v>21</v>
      </c>
      <c r="D18" s="242"/>
      <c r="E18" s="242"/>
      <c r="F18" s="242"/>
      <c r="G18" s="242"/>
      <c r="H18" s="242"/>
      <c r="I18" s="242"/>
      <c r="J18" s="242" t="s">
        <v>22</v>
      </c>
      <c r="K18" s="242"/>
      <c r="L18" s="242"/>
      <c r="M18" s="242" t="s">
        <v>94</v>
      </c>
      <c r="N18" s="242"/>
      <c r="O18" s="242"/>
      <c r="P18" s="242"/>
      <c r="Q18" s="242"/>
      <c r="R18" s="242" t="s">
        <v>95</v>
      </c>
      <c r="S18" s="242"/>
      <c r="T18" s="242"/>
    </row>
    <row r="19" spans="1:20" s="29" customFormat="1" ht="12.95" customHeight="1" x14ac:dyDescent="0.2">
      <c r="A19" s="268" t="s">
        <v>26</v>
      </c>
      <c r="B19" s="268"/>
      <c r="C19" s="268" t="s">
        <v>27</v>
      </c>
      <c r="D19" s="268"/>
      <c r="E19" s="268"/>
      <c r="F19" s="268"/>
      <c r="G19" s="268"/>
      <c r="H19" s="268"/>
      <c r="I19" s="268"/>
      <c r="J19" s="268" t="s">
        <v>28</v>
      </c>
      <c r="K19" s="268"/>
      <c r="L19" s="268"/>
      <c r="M19" s="268" t="s">
        <v>29</v>
      </c>
      <c r="N19" s="268"/>
      <c r="O19" s="268"/>
      <c r="P19" s="268"/>
      <c r="Q19" s="268"/>
      <c r="R19" s="268" t="s">
        <v>30</v>
      </c>
      <c r="S19" s="268"/>
      <c r="T19" s="268"/>
    </row>
    <row r="20" spans="1:20" s="29" customFormat="1" ht="12.95" customHeight="1" x14ac:dyDescent="0.2">
      <c r="A20" s="242" t="s">
        <v>166</v>
      </c>
      <c r="B20" s="242"/>
      <c r="C20" s="242"/>
      <c r="D20" s="242"/>
      <c r="E20" s="242"/>
      <c r="F20" s="242"/>
      <c r="G20" s="242"/>
      <c r="H20" s="242"/>
      <c r="I20" s="242"/>
      <c r="J20" s="242"/>
      <c r="K20" s="242"/>
      <c r="L20" s="242"/>
      <c r="M20" s="242"/>
      <c r="N20" s="242"/>
      <c r="O20" s="242"/>
      <c r="P20" s="242"/>
      <c r="Q20" s="242"/>
      <c r="R20" s="242"/>
      <c r="S20" s="242"/>
      <c r="T20" s="242"/>
    </row>
    <row r="21" spans="1:20" s="29" customFormat="1" ht="27" customHeight="1" x14ac:dyDescent="0.2">
      <c r="A21" s="242" t="s">
        <v>26</v>
      </c>
      <c r="B21" s="242"/>
      <c r="C21" s="251" t="s">
        <v>167</v>
      </c>
      <c r="D21" s="251"/>
      <c r="E21" s="251"/>
      <c r="F21" s="251"/>
      <c r="G21" s="251"/>
      <c r="H21" s="251"/>
      <c r="I21" s="251"/>
      <c r="J21" s="15"/>
      <c r="K21" s="16"/>
      <c r="L21" s="17"/>
      <c r="M21" s="253">
        <v>534457506.51999998</v>
      </c>
      <c r="N21" s="253"/>
      <c r="O21" s="253"/>
      <c r="P21" s="253"/>
      <c r="Q21" s="253"/>
      <c r="R21" s="253">
        <v>380035186.75</v>
      </c>
      <c r="S21" s="253"/>
      <c r="T21" s="253"/>
    </row>
    <row r="22" spans="1:20" s="29" customFormat="1" ht="27" customHeight="1" x14ac:dyDescent="0.2">
      <c r="A22" s="242" t="s">
        <v>27</v>
      </c>
      <c r="B22" s="242"/>
      <c r="C22" s="251" t="s">
        <v>168</v>
      </c>
      <c r="D22" s="251"/>
      <c r="E22" s="251"/>
      <c r="F22" s="251"/>
      <c r="G22" s="251"/>
      <c r="H22" s="251"/>
      <c r="I22" s="251"/>
      <c r="J22" s="15"/>
      <c r="K22" s="16"/>
      <c r="L22" s="17"/>
      <c r="M22" s="333">
        <v>-47280154.030000001</v>
      </c>
      <c r="N22" s="333"/>
      <c r="O22" s="333"/>
      <c r="P22" s="333"/>
      <c r="Q22" s="333"/>
      <c r="R22" s="334">
        <v>-66172558.039999999</v>
      </c>
      <c r="S22" s="334"/>
      <c r="T22" s="334"/>
    </row>
    <row r="23" spans="1:20" s="29" customFormat="1" ht="12.95" customHeight="1" x14ac:dyDescent="0.2">
      <c r="A23" s="242" t="s">
        <v>28</v>
      </c>
      <c r="B23" s="242"/>
      <c r="C23" s="251" t="s">
        <v>169</v>
      </c>
      <c r="D23" s="251"/>
      <c r="E23" s="251"/>
      <c r="F23" s="251"/>
      <c r="G23" s="251"/>
      <c r="H23" s="251"/>
      <c r="I23" s="251"/>
      <c r="J23" s="15"/>
      <c r="K23" s="16"/>
      <c r="L23" s="17"/>
      <c r="M23" s="253">
        <v>1710391.32</v>
      </c>
      <c r="N23" s="253"/>
      <c r="O23" s="253"/>
      <c r="P23" s="253"/>
      <c r="Q23" s="253"/>
      <c r="R23" s="253">
        <v>1532336.7</v>
      </c>
      <c r="S23" s="253"/>
      <c r="T23" s="253"/>
    </row>
    <row r="24" spans="1:20" s="29" customFormat="1" ht="12.95" customHeight="1" x14ac:dyDescent="0.2">
      <c r="A24" s="242" t="s">
        <v>29</v>
      </c>
      <c r="B24" s="242"/>
      <c r="C24" s="251" t="s">
        <v>170</v>
      </c>
      <c r="D24" s="251"/>
      <c r="E24" s="251"/>
      <c r="F24" s="251"/>
      <c r="G24" s="251"/>
      <c r="H24" s="251"/>
      <c r="I24" s="251"/>
      <c r="J24" s="15"/>
      <c r="K24" s="16"/>
      <c r="L24" s="17"/>
      <c r="M24" s="280">
        <v>-230537.89</v>
      </c>
      <c r="N24" s="280"/>
      <c r="O24" s="280"/>
      <c r="P24" s="280"/>
      <c r="Q24" s="280"/>
      <c r="R24" s="257">
        <v>0</v>
      </c>
      <c r="S24" s="257"/>
      <c r="T24" s="257"/>
    </row>
    <row r="25" spans="1:20" s="29" customFormat="1" ht="41.1" customHeight="1" x14ac:dyDescent="0.2">
      <c r="A25" s="242" t="s">
        <v>30</v>
      </c>
      <c r="B25" s="242"/>
      <c r="C25" s="251" t="s">
        <v>171</v>
      </c>
      <c r="D25" s="251"/>
      <c r="E25" s="251"/>
      <c r="F25" s="251"/>
      <c r="G25" s="251"/>
      <c r="H25" s="251"/>
      <c r="I25" s="251"/>
      <c r="J25" s="15"/>
      <c r="K25" s="16"/>
      <c r="L25" s="17"/>
      <c r="M25" s="335">
        <v>-266467226.90000001</v>
      </c>
      <c r="N25" s="335"/>
      <c r="O25" s="335"/>
      <c r="P25" s="335"/>
      <c r="Q25" s="335"/>
      <c r="R25" s="336">
        <v>-209539825.74000001</v>
      </c>
      <c r="S25" s="336"/>
      <c r="T25" s="336"/>
    </row>
    <row r="26" spans="1:20" s="29" customFormat="1" ht="27" customHeight="1" x14ac:dyDescent="0.2">
      <c r="A26" s="242" t="s">
        <v>31</v>
      </c>
      <c r="B26" s="242"/>
      <c r="C26" s="251" t="s">
        <v>172</v>
      </c>
      <c r="D26" s="251"/>
      <c r="E26" s="251"/>
      <c r="F26" s="251"/>
      <c r="G26" s="251"/>
      <c r="H26" s="251"/>
      <c r="I26" s="251"/>
      <c r="J26" s="15"/>
      <c r="K26" s="16"/>
      <c r="L26" s="17"/>
      <c r="M26" s="337">
        <v>-704364.44</v>
      </c>
      <c r="N26" s="337"/>
      <c r="O26" s="337"/>
      <c r="P26" s="337"/>
      <c r="Q26" s="337"/>
      <c r="R26" s="338">
        <v>-691135.51</v>
      </c>
      <c r="S26" s="338"/>
      <c r="T26" s="338"/>
    </row>
    <row r="27" spans="1:20" s="29" customFormat="1" ht="12.95" customHeight="1" x14ac:dyDescent="0.2">
      <c r="A27" s="242" t="s">
        <v>42</v>
      </c>
      <c r="B27" s="242"/>
      <c r="C27" s="251" t="s">
        <v>173</v>
      </c>
      <c r="D27" s="251"/>
      <c r="E27" s="251"/>
      <c r="F27" s="251"/>
      <c r="G27" s="251"/>
      <c r="H27" s="251"/>
      <c r="I27" s="251"/>
      <c r="J27" s="15"/>
      <c r="K27" s="16"/>
      <c r="L27" s="17"/>
      <c r="M27" s="339">
        <v>-73391000</v>
      </c>
      <c r="N27" s="339"/>
      <c r="O27" s="339"/>
      <c r="P27" s="339"/>
      <c r="Q27" s="339"/>
      <c r="R27" s="340">
        <v>-15016062</v>
      </c>
      <c r="S27" s="340"/>
      <c r="T27" s="340"/>
    </row>
    <row r="28" spans="1:20" s="29" customFormat="1" ht="27" customHeight="1" x14ac:dyDescent="0.2">
      <c r="A28" s="242" t="s">
        <v>36</v>
      </c>
      <c r="B28" s="242"/>
      <c r="C28" s="251" t="s">
        <v>174</v>
      </c>
      <c r="D28" s="251"/>
      <c r="E28" s="251"/>
      <c r="F28" s="251"/>
      <c r="G28" s="251"/>
      <c r="H28" s="251"/>
      <c r="I28" s="251"/>
      <c r="J28" s="15"/>
      <c r="K28" s="16"/>
      <c r="L28" s="17"/>
      <c r="M28" s="341">
        <v>-6167193.5199999996</v>
      </c>
      <c r="N28" s="341"/>
      <c r="O28" s="341"/>
      <c r="P28" s="341"/>
      <c r="Q28" s="341"/>
      <c r="R28" s="342">
        <v>-1376085.67</v>
      </c>
      <c r="S28" s="342"/>
      <c r="T28" s="342"/>
    </row>
    <row r="29" spans="1:20" s="29" customFormat="1" ht="27" customHeight="1" x14ac:dyDescent="0.2">
      <c r="A29" s="242" t="s">
        <v>47</v>
      </c>
      <c r="B29" s="242"/>
      <c r="C29" s="251" t="s">
        <v>175</v>
      </c>
      <c r="D29" s="251"/>
      <c r="E29" s="251"/>
      <c r="F29" s="251"/>
      <c r="G29" s="251"/>
      <c r="H29" s="251"/>
      <c r="I29" s="251"/>
      <c r="J29" s="15"/>
      <c r="K29" s="16"/>
      <c r="L29" s="17"/>
      <c r="M29" s="253">
        <v>141927421.06</v>
      </c>
      <c r="N29" s="253"/>
      <c r="O29" s="253"/>
      <c r="P29" s="253"/>
      <c r="Q29" s="253"/>
      <c r="R29" s="253">
        <v>88771856.489999995</v>
      </c>
      <c r="S29" s="253"/>
      <c r="T29" s="253"/>
    </row>
    <row r="30" spans="1:20" s="29" customFormat="1" ht="12.95" customHeight="1" x14ac:dyDescent="0.2">
      <c r="A30" s="242" t="s">
        <v>176</v>
      </c>
      <c r="B30" s="242"/>
      <c r="C30" s="242"/>
      <c r="D30" s="242"/>
      <c r="E30" s="242"/>
      <c r="F30" s="242"/>
      <c r="G30" s="242"/>
      <c r="H30" s="242"/>
      <c r="I30" s="242"/>
      <c r="J30" s="242"/>
      <c r="K30" s="242"/>
      <c r="L30" s="242"/>
      <c r="M30" s="242"/>
      <c r="N30" s="242"/>
      <c r="O30" s="242"/>
      <c r="P30" s="242"/>
      <c r="Q30" s="242"/>
      <c r="R30" s="242"/>
      <c r="S30" s="242"/>
      <c r="T30" s="242"/>
    </row>
    <row r="31" spans="1:20" s="29" customFormat="1" ht="56.1" customHeight="1" x14ac:dyDescent="0.2">
      <c r="A31" s="242" t="s">
        <v>39</v>
      </c>
      <c r="B31" s="242"/>
      <c r="C31" s="251" t="s">
        <v>177</v>
      </c>
      <c r="D31" s="251"/>
      <c r="E31" s="251"/>
      <c r="F31" s="251"/>
      <c r="G31" s="251"/>
      <c r="H31" s="251"/>
      <c r="I31" s="251"/>
      <c r="J31" s="15"/>
      <c r="K31" s="16"/>
      <c r="L31" s="17"/>
      <c r="M31" s="253">
        <v>115930000</v>
      </c>
      <c r="N31" s="253"/>
      <c r="O31" s="253"/>
      <c r="P31" s="253"/>
      <c r="Q31" s="253"/>
      <c r="R31" s="257">
        <v>0</v>
      </c>
      <c r="S31" s="257"/>
      <c r="T31" s="257"/>
    </row>
    <row r="32" spans="1:20" s="29" customFormat="1" ht="41.1" customHeight="1" x14ac:dyDescent="0.2">
      <c r="A32" s="242" t="s">
        <v>41</v>
      </c>
      <c r="B32" s="242"/>
      <c r="C32" s="251" t="s">
        <v>178</v>
      </c>
      <c r="D32" s="251"/>
      <c r="E32" s="251"/>
      <c r="F32" s="251"/>
      <c r="G32" s="251"/>
      <c r="H32" s="251"/>
      <c r="I32" s="251"/>
      <c r="J32" s="15"/>
      <c r="K32" s="16"/>
      <c r="L32" s="17"/>
      <c r="M32" s="343">
        <v>-64188682.68</v>
      </c>
      <c r="N32" s="343"/>
      <c r="O32" s="343"/>
      <c r="P32" s="343"/>
      <c r="Q32" s="343"/>
      <c r="R32" s="253">
        <v>41235032.030000001</v>
      </c>
      <c r="S32" s="253"/>
      <c r="T32" s="253"/>
    </row>
    <row r="33" spans="1:20" s="29" customFormat="1" ht="41.1" customHeight="1" x14ac:dyDescent="0.2">
      <c r="A33" s="242" t="s">
        <v>44</v>
      </c>
      <c r="B33" s="242"/>
      <c r="C33" s="251" t="s">
        <v>179</v>
      </c>
      <c r="D33" s="251"/>
      <c r="E33" s="251"/>
      <c r="F33" s="251"/>
      <c r="G33" s="251"/>
      <c r="H33" s="251"/>
      <c r="I33" s="251"/>
      <c r="J33" s="15"/>
      <c r="K33" s="16"/>
      <c r="L33" s="17"/>
      <c r="M33" s="257">
        <v>0</v>
      </c>
      <c r="N33" s="257"/>
      <c r="O33" s="257"/>
      <c r="P33" s="257"/>
      <c r="Q33" s="257"/>
      <c r="R33" s="344">
        <v>-42965824.130000003</v>
      </c>
      <c r="S33" s="344"/>
      <c r="T33" s="344"/>
    </row>
    <row r="34" spans="1:20" s="29" customFormat="1" ht="27" customHeight="1" x14ac:dyDescent="0.2">
      <c r="A34" s="242" t="s">
        <v>55</v>
      </c>
      <c r="B34" s="242"/>
      <c r="C34" s="251" t="s">
        <v>180</v>
      </c>
      <c r="D34" s="251"/>
      <c r="E34" s="251"/>
      <c r="F34" s="251"/>
      <c r="G34" s="251"/>
      <c r="H34" s="251"/>
      <c r="I34" s="251"/>
      <c r="J34" s="15"/>
      <c r="K34" s="16"/>
      <c r="L34" s="17"/>
      <c r="M34" s="345">
        <v>-1710391.32</v>
      </c>
      <c r="N34" s="345"/>
      <c r="O34" s="345"/>
      <c r="P34" s="345"/>
      <c r="Q34" s="345"/>
      <c r="R34" s="346">
        <v>-1532000</v>
      </c>
      <c r="S34" s="346"/>
      <c r="T34" s="346"/>
    </row>
    <row r="35" spans="1:20" s="29" customFormat="1" ht="27" customHeight="1" x14ac:dyDescent="0.2">
      <c r="A35" s="242" t="s">
        <v>58</v>
      </c>
      <c r="B35" s="242"/>
      <c r="C35" s="251" t="s">
        <v>181</v>
      </c>
      <c r="D35" s="251"/>
      <c r="E35" s="251"/>
      <c r="F35" s="251"/>
      <c r="G35" s="251"/>
      <c r="H35" s="251"/>
      <c r="I35" s="251"/>
      <c r="J35" s="15"/>
      <c r="K35" s="16"/>
      <c r="L35" s="17"/>
      <c r="M35" s="253">
        <v>50030926</v>
      </c>
      <c r="N35" s="253"/>
      <c r="O35" s="253"/>
      <c r="P35" s="253"/>
      <c r="Q35" s="253"/>
      <c r="R35" s="347">
        <v>-3262792.1</v>
      </c>
      <c r="S35" s="347"/>
      <c r="T35" s="347"/>
    </row>
    <row r="36" spans="1:20" s="29" customFormat="1" ht="12.95" customHeight="1" x14ac:dyDescent="0.2">
      <c r="A36" s="242" t="s">
        <v>182</v>
      </c>
      <c r="B36" s="242"/>
      <c r="C36" s="242"/>
      <c r="D36" s="242"/>
      <c r="E36" s="242"/>
      <c r="F36" s="242"/>
      <c r="G36" s="242"/>
      <c r="H36" s="242"/>
      <c r="I36" s="242"/>
      <c r="J36" s="242"/>
      <c r="K36" s="242"/>
      <c r="L36" s="242"/>
      <c r="M36" s="242"/>
      <c r="N36" s="242"/>
      <c r="O36" s="242"/>
      <c r="P36" s="242"/>
      <c r="Q36" s="242"/>
      <c r="R36" s="242"/>
      <c r="S36" s="242"/>
      <c r="T36" s="242"/>
    </row>
    <row r="37" spans="1:20" s="29" customFormat="1" ht="41.1" customHeight="1" x14ac:dyDescent="0.2">
      <c r="A37" s="242" t="s">
        <v>60</v>
      </c>
      <c r="B37" s="242"/>
      <c r="C37" s="251" t="s">
        <v>183</v>
      </c>
      <c r="D37" s="251"/>
      <c r="E37" s="251"/>
      <c r="F37" s="251"/>
      <c r="G37" s="251"/>
      <c r="H37" s="251"/>
      <c r="I37" s="251"/>
      <c r="J37" s="15"/>
      <c r="K37" s="16"/>
      <c r="L37" s="17"/>
      <c r="M37" s="348">
        <v>-4279890.79</v>
      </c>
      <c r="N37" s="348"/>
      <c r="O37" s="348"/>
      <c r="P37" s="348"/>
      <c r="Q37" s="348"/>
      <c r="R37" s="349">
        <v>-3370183.32</v>
      </c>
      <c r="S37" s="349"/>
      <c r="T37" s="349"/>
    </row>
    <row r="38" spans="1:20" s="29" customFormat="1" ht="27" customHeight="1" x14ac:dyDescent="0.2">
      <c r="A38" s="242" t="s">
        <v>63</v>
      </c>
      <c r="B38" s="242"/>
      <c r="C38" s="255" t="s">
        <v>184</v>
      </c>
      <c r="D38" s="255"/>
      <c r="E38" s="255"/>
      <c r="F38" s="255"/>
      <c r="G38" s="255"/>
      <c r="H38" s="255"/>
      <c r="I38" s="255"/>
      <c r="J38" s="15"/>
      <c r="K38" s="16"/>
      <c r="L38" s="17"/>
      <c r="M38" s="348">
        <v>-4279890.79</v>
      </c>
      <c r="N38" s="348"/>
      <c r="O38" s="348"/>
      <c r="P38" s="348"/>
      <c r="Q38" s="348"/>
      <c r="R38" s="349">
        <v>-3370183.32</v>
      </c>
      <c r="S38" s="349"/>
      <c r="T38" s="349"/>
    </row>
    <row r="39" spans="1:20" s="29" customFormat="1" ht="27" customHeight="1" x14ac:dyDescent="0.2">
      <c r="A39" s="242" t="s">
        <v>66</v>
      </c>
      <c r="B39" s="242"/>
      <c r="C39" s="251" t="s">
        <v>185</v>
      </c>
      <c r="D39" s="251"/>
      <c r="E39" s="251"/>
      <c r="F39" s="251"/>
      <c r="G39" s="251"/>
      <c r="H39" s="251"/>
      <c r="I39" s="251"/>
      <c r="J39" s="15"/>
      <c r="K39" s="16"/>
      <c r="L39" s="17"/>
      <c r="M39" s="350">
        <v>-178644000</v>
      </c>
      <c r="N39" s="350"/>
      <c r="O39" s="350"/>
      <c r="P39" s="350"/>
      <c r="Q39" s="350"/>
      <c r="R39" s="351">
        <v>-25753940</v>
      </c>
      <c r="S39" s="351"/>
      <c r="T39" s="351"/>
    </row>
    <row r="40" spans="1:20" s="29" customFormat="1" ht="27" customHeight="1" x14ac:dyDescent="0.2">
      <c r="A40" s="242" t="s">
        <v>46</v>
      </c>
      <c r="B40" s="242"/>
      <c r="C40" s="251" t="s">
        <v>186</v>
      </c>
      <c r="D40" s="251"/>
      <c r="E40" s="251"/>
      <c r="F40" s="251"/>
      <c r="G40" s="251"/>
      <c r="H40" s="251"/>
      <c r="I40" s="251"/>
      <c r="J40" s="15"/>
      <c r="K40" s="16"/>
      <c r="L40" s="17"/>
      <c r="M40" s="352">
        <v>-182923890.78999999</v>
      </c>
      <c r="N40" s="352"/>
      <c r="O40" s="352"/>
      <c r="P40" s="352"/>
      <c r="Q40" s="352"/>
      <c r="R40" s="353">
        <v>-29124123.32</v>
      </c>
      <c r="S40" s="353"/>
      <c r="T40" s="353"/>
    </row>
    <row r="41" spans="1:20" s="29" customFormat="1" ht="12.95" customHeight="1" x14ac:dyDescent="0.2">
      <c r="A41" s="242" t="s">
        <v>49</v>
      </c>
      <c r="B41" s="242"/>
      <c r="C41" s="251" t="s">
        <v>187</v>
      </c>
      <c r="D41" s="251"/>
      <c r="E41" s="251"/>
      <c r="F41" s="251"/>
      <c r="G41" s="251"/>
      <c r="H41" s="251"/>
      <c r="I41" s="251"/>
      <c r="J41" s="15"/>
      <c r="K41" s="16"/>
      <c r="L41" s="17"/>
      <c r="M41" s="253">
        <v>9034456.2699999996</v>
      </c>
      <c r="N41" s="253"/>
      <c r="O41" s="253"/>
      <c r="P41" s="253"/>
      <c r="Q41" s="253"/>
      <c r="R41" s="253">
        <v>56384941.07</v>
      </c>
      <c r="S41" s="253"/>
      <c r="T41" s="253"/>
    </row>
    <row r="42" spans="1:20" s="29" customFormat="1" ht="27" customHeight="1" x14ac:dyDescent="0.2">
      <c r="A42" s="242" t="s">
        <v>54</v>
      </c>
      <c r="B42" s="242"/>
      <c r="C42" s="251" t="s">
        <v>188</v>
      </c>
      <c r="D42" s="251"/>
      <c r="E42" s="251"/>
      <c r="F42" s="251"/>
      <c r="G42" s="251"/>
      <c r="H42" s="251"/>
      <c r="I42" s="251"/>
      <c r="J42" s="242" t="s">
        <v>30</v>
      </c>
      <c r="K42" s="242"/>
      <c r="L42" s="242"/>
      <c r="M42" s="253">
        <v>10962585.720000001</v>
      </c>
      <c r="N42" s="253"/>
      <c r="O42" s="253"/>
      <c r="P42" s="253"/>
      <c r="Q42" s="253"/>
      <c r="R42" s="253">
        <v>8854444.5</v>
      </c>
      <c r="S42" s="253"/>
      <c r="T42" s="253"/>
    </row>
    <row r="43" spans="1:20" s="29" customFormat="1" ht="27" customHeight="1" x14ac:dyDescent="0.2">
      <c r="A43" s="242" t="s">
        <v>74</v>
      </c>
      <c r="B43" s="242"/>
      <c r="C43" s="251" t="s">
        <v>189</v>
      </c>
      <c r="D43" s="251"/>
      <c r="E43" s="251"/>
      <c r="F43" s="251"/>
      <c r="G43" s="251"/>
      <c r="H43" s="251"/>
      <c r="I43" s="251"/>
      <c r="J43" s="242" t="s">
        <v>30</v>
      </c>
      <c r="K43" s="242"/>
      <c r="L43" s="242"/>
      <c r="M43" s="253">
        <v>19997041.989999998</v>
      </c>
      <c r="N43" s="253"/>
      <c r="O43" s="253"/>
      <c r="P43" s="253"/>
      <c r="Q43" s="253"/>
      <c r="R43" s="253">
        <v>65239385.57</v>
      </c>
      <c r="S43" s="253"/>
      <c r="T43" s="253"/>
    </row>
    <row r="44" spans="1:20" s="43" customFormat="1" ht="12.95" customHeight="1" x14ac:dyDescent="0.2"/>
    <row r="45" spans="1:20" s="43" customFormat="1" ht="12.95" customHeight="1" x14ac:dyDescent="0.2">
      <c r="A45" s="354" t="s">
        <v>81</v>
      </c>
      <c r="B45" s="354"/>
      <c r="C45" s="354"/>
      <c r="D45" s="354"/>
      <c r="E45" s="354"/>
      <c r="G45" s="44"/>
      <c r="H45" s="44"/>
      <c r="I45" s="44"/>
      <c r="J45" s="44"/>
      <c r="K45" s="44"/>
      <c r="O45" s="264" t="s">
        <v>82</v>
      </c>
      <c r="P45" s="264"/>
      <c r="Q45" s="264"/>
      <c r="R45" s="264"/>
      <c r="S45" s="264"/>
      <c r="T45" s="264"/>
    </row>
    <row r="46" spans="1:20" s="45" customFormat="1" ht="12.95" customHeight="1" x14ac:dyDescent="0.2">
      <c r="A46" s="355" t="s">
        <v>83</v>
      </c>
      <c r="B46" s="355"/>
      <c r="C46" s="355"/>
      <c r="D46" s="355"/>
      <c r="E46" s="355"/>
      <c r="G46" s="356" t="s">
        <v>84</v>
      </c>
      <c r="H46" s="356"/>
      <c r="I46" s="356"/>
      <c r="J46" s="356"/>
      <c r="K46" s="356"/>
      <c r="O46" s="330" t="s">
        <v>85</v>
      </c>
      <c r="P46" s="330"/>
      <c r="Q46" s="330"/>
      <c r="R46" s="330"/>
      <c r="S46" s="330"/>
      <c r="T46" s="330"/>
    </row>
    <row r="47" spans="1:20" ht="12.95" customHeight="1" x14ac:dyDescent="0.2"/>
    <row r="48" spans="1:20" s="43" customFormat="1" ht="12.95" customHeight="1" x14ac:dyDescent="0.2">
      <c r="A48" s="264" t="s">
        <v>86</v>
      </c>
      <c r="B48" s="264"/>
      <c r="C48" s="264"/>
      <c r="D48" s="264"/>
      <c r="E48" s="264"/>
    </row>
  </sheetData>
  <mergeCells count="124">
    <mergeCell ref="A48:E48"/>
    <mergeCell ref="A43:B43"/>
    <mergeCell ref="C43:I43"/>
    <mergeCell ref="J43:L43"/>
    <mergeCell ref="M43:Q43"/>
    <mergeCell ref="R43:T43"/>
    <mergeCell ref="A45:E45"/>
    <mergeCell ref="O45:T45"/>
    <mergeCell ref="A46:E46"/>
    <mergeCell ref="G46:K46"/>
    <mergeCell ref="O46:T46"/>
    <mergeCell ref="A41:B41"/>
    <mergeCell ref="C41:I41"/>
    <mergeCell ref="M41:Q41"/>
    <mergeCell ref="R41:T41"/>
    <mergeCell ref="A42:B42"/>
    <mergeCell ref="C42:I42"/>
    <mergeCell ref="J42:L42"/>
    <mergeCell ref="M42:Q42"/>
    <mergeCell ref="R42:T42"/>
    <mergeCell ref="A38:B38"/>
    <mergeCell ref="C38:I38"/>
    <mergeCell ref="M38:Q38"/>
    <mergeCell ref="R38:T38"/>
    <mergeCell ref="A39:B39"/>
    <mergeCell ref="C39:I39"/>
    <mergeCell ref="M39:Q39"/>
    <mergeCell ref="R39:T39"/>
    <mergeCell ref="A40:B40"/>
    <mergeCell ref="C40:I40"/>
    <mergeCell ref="M40:Q40"/>
    <mergeCell ref="R40:T40"/>
    <mergeCell ref="A35:B35"/>
    <mergeCell ref="C35:I35"/>
    <mergeCell ref="M35:Q35"/>
    <mergeCell ref="R35:T35"/>
    <mergeCell ref="A36:T36"/>
    <mergeCell ref="A37:B37"/>
    <mergeCell ref="C37:I37"/>
    <mergeCell ref="M37:Q37"/>
    <mergeCell ref="R37:T37"/>
    <mergeCell ref="A32:B32"/>
    <mergeCell ref="C32:I32"/>
    <mergeCell ref="M32:Q32"/>
    <mergeCell ref="R32:T32"/>
    <mergeCell ref="A33:B33"/>
    <mergeCell ref="C33:I33"/>
    <mergeCell ref="M33:Q33"/>
    <mergeCell ref="R33:T33"/>
    <mergeCell ref="A34:B34"/>
    <mergeCell ref="C34:I34"/>
    <mergeCell ref="M34:Q34"/>
    <mergeCell ref="R34:T34"/>
    <mergeCell ref="A29:B29"/>
    <mergeCell ref="C29:I29"/>
    <mergeCell ref="M29:Q29"/>
    <mergeCell ref="R29:T29"/>
    <mergeCell ref="A30:T30"/>
    <mergeCell ref="A31:B31"/>
    <mergeCell ref="C31:I31"/>
    <mergeCell ref="M31:Q31"/>
    <mergeCell ref="R31:T31"/>
    <mergeCell ref="A26:B26"/>
    <mergeCell ref="C26:I26"/>
    <mergeCell ref="M26:Q26"/>
    <mergeCell ref="R26:T26"/>
    <mergeCell ref="A27:B27"/>
    <mergeCell ref="C27:I27"/>
    <mergeCell ref="M27:Q27"/>
    <mergeCell ref="R27:T27"/>
    <mergeCell ref="A28:B28"/>
    <mergeCell ref="C28:I28"/>
    <mergeCell ref="M28:Q28"/>
    <mergeCell ref="R28:T28"/>
    <mergeCell ref="A23:B23"/>
    <mergeCell ref="C23:I23"/>
    <mergeCell ref="M23:Q23"/>
    <mergeCell ref="R23:T23"/>
    <mergeCell ref="A24:B24"/>
    <mergeCell ref="C24:I24"/>
    <mergeCell ref="M24:Q24"/>
    <mergeCell ref="R24:T24"/>
    <mergeCell ref="A25:B25"/>
    <mergeCell ref="C25:I25"/>
    <mergeCell ref="M25:Q25"/>
    <mergeCell ref="R25:T25"/>
    <mergeCell ref="A20:T20"/>
    <mergeCell ref="A21:B21"/>
    <mergeCell ref="C21:I21"/>
    <mergeCell ref="M21:Q21"/>
    <mergeCell ref="R21:T21"/>
    <mergeCell ref="A22:B22"/>
    <mergeCell ref="C22:I22"/>
    <mergeCell ref="M22:Q22"/>
    <mergeCell ref="R22:T22"/>
    <mergeCell ref="A18:B18"/>
    <mergeCell ref="C18:I18"/>
    <mergeCell ref="J18:L18"/>
    <mergeCell ref="M18:Q18"/>
    <mergeCell ref="R18:T18"/>
    <mergeCell ref="A19:B19"/>
    <mergeCell ref="C19:I19"/>
    <mergeCell ref="J19:L19"/>
    <mergeCell ref="M19:Q19"/>
    <mergeCell ref="R19:T19"/>
    <mergeCell ref="A6:T6"/>
    <mergeCell ref="A7:T7"/>
    <mergeCell ref="B9:S9"/>
    <mergeCell ref="B10:S10"/>
    <mergeCell ref="B11:S11"/>
    <mergeCell ref="B12:S12"/>
    <mergeCell ref="M14:T14"/>
    <mergeCell ref="M15:T15"/>
    <mergeCell ref="M16:T16"/>
    <mergeCell ref="E2:H2"/>
    <mergeCell ref="I2:T2"/>
    <mergeCell ref="E3:H3"/>
    <mergeCell ref="I3:M3"/>
    <mergeCell ref="N3:R3"/>
    <mergeCell ref="S3:T3"/>
    <mergeCell ref="E4:H4"/>
    <mergeCell ref="I4:M4"/>
    <mergeCell ref="N4:R4"/>
    <mergeCell ref="S4:T4"/>
  </mergeCells>
  <pageMargins left="0.78740157480314965" right="0.19685039370078741" top="0.19685039370078741" bottom="0.19685039370078741" header="0" footer="0"/>
  <pageSetup paperSize="9" firstPageNumber="7" fitToHeight="0" pageOrder="overThenDown" orientation="portrait" useFirstPageNumber="1"/>
  <headerFooter>
    <oddFooter>&amp;C&amp;"Arial,normal"&amp;8&amp;P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27" customHeight="1" x14ac:dyDescent="0.2">
      <c r="A1" s="61" t="s">
        <v>518</v>
      </c>
      <c r="B1" s="61"/>
      <c r="C1" s="61"/>
      <c r="D1" s="61"/>
    </row>
    <row r="2" spans="1:4" s="165" customFormat="1" ht="12.95" customHeight="1" x14ac:dyDescent="0.2"/>
    <row r="3" spans="1:4" s="165" customFormat="1" ht="12.95" customHeight="1" x14ac:dyDescent="0.2">
      <c r="A3" s="61" t="s">
        <v>519</v>
      </c>
      <c r="B3" s="61"/>
      <c r="C3" s="61"/>
      <c r="D3" s="61"/>
    </row>
    <row r="4" spans="1:4" s="166" customFormat="1" ht="12.95" customHeight="1" x14ac:dyDescent="0.2"/>
    <row r="5" spans="1:4" s="166" customFormat="1" ht="12.95" customHeight="1" x14ac:dyDescent="0.2">
      <c r="D5" s="81" t="s">
        <v>520</v>
      </c>
    </row>
    <row r="6" spans="1:4" s="166" customFormat="1" ht="12.95" customHeight="1" x14ac:dyDescent="0.2"/>
    <row r="7" spans="1:4" s="47" customFormat="1" ht="27" customHeight="1" x14ac:dyDescent="0.2">
      <c r="A7" s="51" t="s">
        <v>20</v>
      </c>
      <c r="B7" s="51" t="s">
        <v>21</v>
      </c>
      <c r="C7" s="51" t="s">
        <v>23</v>
      </c>
      <c r="D7" s="51" t="s">
        <v>24</v>
      </c>
    </row>
    <row r="8" spans="1:4" s="47" customFormat="1" ht="12.95" customHeight="1" x14ac:dyDescent="0.2">
      <c r="A8" s="51" t="s">
        <v>26</v>
      </c>
      <c r="B8" s="51" t="s">
        <v>27</v>
      </c>
      <c r="C8" s="51" t="s">
        <v>28</v>
      </c>
      <c r="D8" s="51" t="s">
        <v>29</v>
      </c>
    </row>
    <row r="9" spans="1:4" s="1" customFormat="1" ht="12.95" customHeight="1" x14ac:dyDescent="0.2"/>
  </sheetData>
  <pageMargins left="0.78740157480314965" right="0.19685039370078741" top="0.19685039370078741" bottom="0.19685039370078741" header="0" footer="0"/>
  <pageSetup paperSize="9" firstPageNumber="69" fitToHeight="0" pageOrder="overThenDown" orientation="portrait" useFirstPageNumber="1"/>
  <headerFooter>
    <oddFooter>&amp;C&amp;"Arial,normal"&amp;8&amp;P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outlinePr summaryBelow="0" summaryRight="0"/>
    <pageSetUpPr autoPageBreaks="0" fitToPage="1"/>
  </sheetPr>
  <dimension ref="A1:D11"/>
  <sheetViews>
    <sheetView workbookViewId="0"/>
  </sheetViews>
  <sheetFormatPr defaultColWidth="10.5" defaultRowHeight="11.45" customHeight="1" x14ac:dyDescent="0.2"/>
  <cols>
    <col min="1" max="1" width="11.6640625" style="47" customWidth="1"/>
    <col min="2" max="2" width="46.6640625" style="52" customWidth="1"/>
    <col min="3" max="4" width="28.6640625" style="47" customWidth="1"/>
  </cols>
  <sheetData>
    <row r="1" spans="1:4" s="119" customFormat="1" ht="27" customHeight="1" x14ac:dyDescent="0.2">
      <c r="A1" s="61" t="s">
        <v>521</v>
      </c>
      <c r="B1" s="61"/>
      <c r="C1" s="61"/>
      <c r="D1" s="61"/>
    </row>
    <row r="2" spans="1:4" s="119" customFormat="1" ht="12.95" customHeight="1" x14ac:dyDescent="0.2"/>
    <row r="3" spans="1:4" s="119" customFormat="1" ht="12.95" customHeight="1" x14ac:dyDescent="0.2">
      <c r="A3" s="61" t="s">
        <v>522</v>
      </c>
      <c r="B3" s="61"/>
      <c r="C3" s="61"/>
      <c r="D3" s="61"/>
    </row>
    <row r="4" spans="1:4" s="117" customFormat="1" ht="12.95" customHeight="1" x14ac:dyDescent="0.2"/>
    <row r="5" spans="1:4" s="117" customFormat="1" ht="12.95" customHeight="1" x14ac:dyDescent="0.2">
      <c r="D5" s="81" t="s">
        <v>523</v>
      </c>
    </row>
    <row r="6" spans="1:4" s="52" customFormat="1" ht="12.95" customHeight="1" x14ac:dyDescent="0.2"/>
    <row r="7" spans="1:4" s="47" customFormat="1" ht="27" customHeight="1" x14ac:dyDescent="0.2">
      <c r="A7" s="51" t="s">
        <v>20</v>
      </c>
      <c r="B7" s="51" t="s">
        <v>21</v>
      </c>
      <c r="C7" s="51" t="s">
        <v>23</v>
      </c>
      <c r="D7" s="51" t="s">
        <v>24</v>
      </c>
    </row>
    <row r="8" spans="1:4" s="47" customFormat="1" ht="12.95" customHeight="1" x14ac:dyDescent="0.2">
      <c r="A8" s="51" t="s">
        <v>26</v>
      </c>
      <c r="B8" s="51" t="s">
        <v>27</v>
      </c>
      <c r="C8" s="51" t="s">
        <v>28</v>
      </c>
      <c r="D8" s="51" t="s">
        <v>29</v>
      </c>
    </row>
    <row r="9" spans="1:4" s="52" customFormat="1" ht="12.95" customHeight="1" x14ac:dyDescent="0.2">
      <c r="A9" s="51" t="s">
        <v>26</v>
      </c>
      <c r="B9" s="68" t="s">
        <v>524</v>
      </c>
      <c r="C9" s="13">
        <v>7521424.3099999996</v>
      </c>
      <c r="D9" s="13">
        <v>4172802.34</v>
      </c>
    </row>
    <row r="10" spans="1:4" s="52" customFormat="1" ht="12.95" customHeight="1" x14ac:dyDescent="0.2">
      <c r="A10" s="51" t="s">
        <v>27</v>
      </c>
      <c r="B10" s="68" t="s">
        <v>141</v>
      </c>
      <c r="C10" s="13">
        <v>7521424.3099999996</v>
      </c>
      <c r="D10" s="13">
        <v>4172802.34</v>
      </c>
    </row>
    <row r="11" spans="1:4" ht="12.95" customHeight="1" x14ac:dyDescent="0.2"/>
  </sheetData>
  <pageMargins left="0.78740157480314965" right="0.19685039370078741" top="0.19685039370078741" bottom="0.19685039370078741" header="0" footer="0"/>
  <pageSetup paperSize="9" firstPageNumber="70" fitToHeight="0" pageOrder="overThenDown" orientation="portrait" useFirstPageNumber="1"/>
  <headerFooter>
    <oddFooter>&amp;C&amp;"Arial,normal"&amp;8&amp;P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outlinePr summaryBelow="0" summaryRight="0"/>
    <pageSetUpPr autoPageBreaks="0" fitToPage="1"/>
  </sheetPr>
  <dimension ref="A1:F10"/>
  <sheetViews>
    <sheetView workbookViewId="0"/>
  </sheetViews>
  <sheetFormatPr defaultColWidth="10.5" defaultRowHeight="11.45" customHeight="1" x14ac:dyDescent="0.2"/>
  <cols>
    <col min="1" max="1" width="11.6640625" style="1" customWidth="1"/>
    <col min="2" max="2" width="46.6640625" style="1" customWidth="1"/>
    <col min="3" max="6" width="14.33203125" style="1" customWidth="1"/>
  </cols>
  <sheetData>
    <row r="1" spans="1:6" s="1" customFormat="1" ht="27" customHeight="1" x14ac:dyDescent="0.2">
      <c r="A1" s="61" t="s">
        <v>521</v>
      </c>
      <c r="B1" s="61"/>
      <c r="C1" s="61"/>
      <c r="D1" s="61"/>
      <c r="E1" s="61"/>
      <c r="F1" s="61"/>
    </row>
    <row r="2" spans="1:6" s="1" customFormat="1" ht="11.1" customHeight="1" x14ac:dyDescent="0.2"/>
    <row r="3" spans="1:6" s="1" customFormat="1" ht="12.95" customHeight="1" x14ac:dyDescent="0.2">
      <c r="A3" s="71" t="s">
        <v>525</v>
      </c>
      <c r="B3" s="71"/>
      <c r="C3" s="71"/>
      <c r="D3" s="71"/>
      <c r="E3" s="71"/>
      <c r="F3" s="71"/>
    </row>
    <row r="4" spans="1:6" s="1" customFormat="1" ht="12.95" customHeight="1" x14ac:dyDescent="0.2"/>
    <row r="5" spans="1:6" s="1" customFormat="1" ht="12.95" customHeight="1" x14ac:dyDescent="0.2">
      <c r="F5" s="81" t="s">
        <v>526</v>
      </c>
    </row>
    <row r="6" spans="1:6" s="1" customFormat="1" ht="11.1" customHeight="1" x14ac:dyDescent="0.2"/>
    <row r="7" spans="1:6" s="1" customFormat="1" ht="12.95" customHeight="1" x14ac:dyDescent="0.2">
      <c r="A7" s="104" t="s">
        <v>396</v>
      </c>
      <c r="B7" s="104" t="s">
        <v>396</v>
      </c>
      <c r="C7" s="242" t="s">
        <v>23</v>
      </c>
      <c r="D7" s="242"/>
      <c r="E7" s="242" t="s">
        <v>24</v>
      </c>
      <c r="F7" s="242"/>
    </row>
    <row r="8" spans="1:6" s="1" customFormat="1" ht="27" customHeight="1" x14ac:dyDescent="0.2">
      <c r="A8" s="74" t="s">
        <v>20</v>
      </c>
      <c r="B8" s="74" t="s">
        <v>21</v>
      </c>
      <c r="C8" s="7" t="s">
        <v>527</v>
      </c>
      <c r="D8" s="7" t="s">
        <v>528</v>
      </c>
      <c r="E8" s="7" t="s">
        <v>527</v>
      </c>
      <c r="F8" s="7" t="s">
        <v>528</v>
      </c>
    </row>
    <row r="9" spans="1:6" s="1" customFormat="1" ht="12.95" customHeight="1" x14ac:dyDescent="0.2">
      <c r="A9" s="7" t="s">
        <v>26</v>
      </c>
      <c r="B9" s="7" t="s">
        <v>27</v>
      </c>
      <c r="C9" s="7" t="s">
        <v>28</v>
      </c>
      <c r="D9" s="7" t="s">
        <v>29</v>
      </c>
      <c r="E9" s="7" t="s">
        <v>30</v>
      </c>
      <c r="F9" s="7" t="s">
        <v>31</v>
      </c>
    </row>
    <row r="10" spans="1:6" s="1" customFormat="1" ht="11.1" customHeight="1" x14ac:dyDescent="0.2"/>
  </sheetData>
  <mergeCells count="2">
    <mergeCell ref="C7:D7"/>
    <mergeCell ref="E7:F7"/>
  </mergeCells>
  <pageMargins left="0.78740157480314965" right="0.19685039370078741" top="0.19685039370078741" bottom="0.19685039370078741" header="0" footer="0"/>
  <pageSetup paperSize="9" firstPageNumber="71" fitToHeight="0" pageOrder="overThenDown" orientation="portrait" useFirstPageNumber="1"/>
  <headerFooter>
    <oddFooter>&amp;C&amp;"Arial,normal"&amp;8&amp;P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2" customFormat="1" ht="27" customHeight="1" x14ac:dyDescent="0.2">
      <c r="A1" s="61" t="s">
        <v>529</v>
      </c>
      <c r="B1" s="61"/>
      <c r="C1" s="61"/>
      <c r="D1" s="61"/>
    </row>
    <row r="2" spans="1:4" s="162" customFormat="1" ht="12.95" customHeight="1" x14ac:dyDescent="0.2"/>
    <row r="3" spans="1:4" s="162" customFormat="1" ht="12.95" customHeight="1" x14ac:dyDescent="0.2">
      <c r="A3" s="61" t="s">
        <v>530</v>
      </c>
      <c r="B3" s="61"/>
      <c r="C3" s="61"/>
      <c r="D3" s="61"/>
    </row>
    <row r="4" spans="1:4" s="163" customFormat="1" ht="12.95" customHeight="1" x14ac:dyDescent="0.2"/>
    <row r="5" spans="1:4" s="163" customFormat="1" ht="12.95" customHeight="1" x14ac:dyDescent="0.2">
      <c r="D5" s="81" t="s">
        <v>531</v>
      </c>
    </row>
    <row r="6" spans="1:4" s="163" customFormat="1" ht="12.95" customHeight="1" x14ac:dyDescent="0.2"/>
    <row r="7" spans="1:4" s="47" customFormat="1" ht="27" customHeight="1" x14ac:dyDescent="0.2">
      <c r="A7" s="51" t="s">
        <v>20</v>
      </c>
      <c r="B7" s="51" t="s">
        <v>21</v>
      </c>
      <c r="C7" s="51" t="s">
        <v>23</v>
      </c>
      <c r="D7" s="51" t="s">
        <v>24</v>
      </c>
    </row>
    <row r="8" spans="1:4" s="47" customFormat="1" ht="12.95" customHeight="1" x14ac:dyDescent="0.2">
      <c r="A8" s="51" t="s">
        <v>26</v>
      </c>
      <c r="B8" s="51" t="s">
        <v>27</v>
      </c>
      <c r="C8" s="51" t="s">
        <v>28</v>
      </c>
      <c r="D8" s="51" t="s">
        <v>29</v>
      </c>
    </row>
    <row r="9" spans="1:4" ht="12.95" customHeight="1" x14ac:dyDescent="0.2"/>
  </sheetData>
  <pageMargins left="0.78740157480314965" right="0.19685039370078741" top="0.19685039370078741" bottom="0.19685039370078741" header="0" footer="0"/>
  <pageSetup paperSize="9" firstPageNumber="72" fitToHeight="0" pageOrder="overThenDown" orientation="portrait" useFirstPageNumber="1"/>
  <headerFooter>
    <oddFooter>&amp;C&amp;"Arial,normal"&amp;8&amp;P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outlinePr summaryBelow="0" summaryRight="0"/>
    <pageSetUpPr autoPageBreaks="0" fitToPage="1"/>
  </sheetPr>
  <dimension ref="A1:F10"/>
  <sheetViews>
    <sheetView workbookViewId="0"/>
  </sheetViews>
  <sheetFormatPr defaultColWidth="10.5" defaultRowHeight="11.45" customHeight="1" x14ac:dyDescent="0.2"/>
  <cols>
    <col min="1" max="1" width="11.6640625" style="1" customWidth="1"/>
    <col min="2" max="2" width="46.6640625" style="1" customWidth="1"/>
    <col min="3" max="6" width="14.33203125" style="1" customWidth="1"/>
  </cols>
  <sheetData>
    <row r="1" spans="1:6" ht="27" customHeight="1" x14ac:dyDescent="0.2">
      <c r="A1" s="61" t="s">
        <v>529</v>
      </c>
      <c r="B1" s="61"/>
      <c r="C1" s="61"/>
      <c r="D1" s="61"/>
      <c r="E1" s="61"/>
      <c r="F1" s="61"/>
    </row>
    <row r="2" spans="1:6" s="1" customFormat="1" ht="11.1" customHeight="1" x14ac:dyDescent="0.2"/>
    <row r="3" spans="1:6" ht="12.95" customHeight="1" x14ac:dyDescent="0.2">
      <c r="A3" s="71" t="s">
        <v>525</v>
      </c>
      <c r="B3" s="71"/>
      <c r="C3" s="71"/>
      <c r="D3" s="71"/>
      <c r="E3" s="71"/>
      <c r="F3" s="71"/>
    </row>
    <row r="4" spans="1:6" ht="12.95" customHeight="1" x14ac:dyDescent="0.2"/>
    <row r="5" spans="1:6" ht="12.95" customHeight="1" x14ac:dyDescent="0.2">
      <c r="F5" s="81" t="s">
        <v>532</v>
      </c>
    </row>
    <row r="6" spans="1:6" s="1" customFormat="1" ht="11.1" customHeight="1" x14ac:dyDescent="0.2"/>
    <row r="7" spans="1:6" ht="12.95" customHeight="1" x14ac:dyDescent="0.2">
      <c r="A7" s="104" t="s">
        <v>396</v>
      </c>
      <c r="B7" s="104" t="s">
        <v>396</v>
      </c>
      <c r="C7" s="242" t="s">
        <v>23</v>
      </c>
      <c r="D7" s="242"/>
      <c r="E7" s="242" t="s">
        <v>24</v>
      </c>
      <c r="F7" s="242"/>
    </row>
    <row r="8" spans="1:6" ht="27" customHeight="1" x14ac:dyDescent="0.2">
      <c r="A8" s="74" t="s">
        <v>20</v>
      </c>
      <c r="B8" s="74" t="s">
        <v>21</v>
      </c>
      <c r="C8" s="7" t="s">
        <v>527</v>
      </c>
      <c r="D8" s="7" t="s">
        <v>528</v>
      </c>
      <c r="E8" s="7" t="s">
        <v>527</v>
      </c>
      <c r="F8" s="7" t="s">
        <v>528</v>
      </c>
    </row>
    <row r="9" spans="1:6" ht="12.95" customHeight="1" x14ac:dyDescent="0.2">
      <c r="A9" s="7" t="s">
        <v>26</v>
      </c>
      <c r="B9" s="7" t="s">
        <v>27</v>
      </c>
      <c r="C9" s="7" t="s">
        <v>28</v>
      </c>
      <c r="D9" s="7" t="s">
        <v>29</v>
      </c>
      <c r="E9" s="7" t="s">
        <v>30</v>
      </c>
      <c r="F9" s="7" t="s">
        <v>31</v>
      </c>
    </row>
    <row r="10" spans="1:6" s="1" customFormat="1" ht="11.1" customHeight="1" x14ac:dyDescent="0.2"/>
  </sheetData>
  <mergeCells count="2">
    <mergeCell ref="C7:D7"/>
    <mergeCell ref="E7:F7"/>
  </mergeCells>
  <pageMargins left="0.78740157480314965" right="0.19685039370078741" top="0.19685039370078741" bottom="0.19685039370078741" header="0" footer="0"/>
  <pageSetup paperSize="9" firstPageNumber="73" fitToHeight="0" pageOrder="overThenDown" orientation="portrait" useFirstPageNumber="1"/>
  <headerFooter>
    <oddFooter>&amp;C&amp;"Arial,normal"&amp;8&amp;P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outlinePr summaryBelow="0" summaryRight="0"/>
    <pageSetUpPr autoPageBreaks="0" fitToPage="1"/>
  </sheetPr>
  <dimension ref="A1:D11"/>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27" customHeight="1" x14ac:dyDescent="0.2">
      <c r="A1" s="61" t="s">
        <v>533</v>
      </c>
      <c r="B1" s="61"/>
      <c r="C1" s="61"/>
      <c r="D1" s="61"/>
    </row>
    <row r="2" spans="1:4" s="165" customFormat="1" ht="12.95" customHeight="1" x14ac:dyDescent="0.2"/>
    <row r="3" spans="1:4" s="165" customFormat="1" ht="12.95" customHeight="1" x14ac:dyDescent="0.2">
      <c r="A3" s="61" t="s">
        <v>534</v>
      </c>
      <c r="B3" s="61"/>
      <c r="C3" s="61"/>
      <c r="D3" s="61"/>
    </row>
    <row r="4" spans="1:4" s="166" customFormat="1" ht="12.95" customHeight="1" x14ac:dyDescent="0.2"/>
    <row r="5" spans="1:4" s="166" customFormat="1" ht="12.95" customHeight="1" x14ac:dyDescent="0.2">
      <c r="D5" s="81" t="s">
        <v>535</v>
      </c>
    </row>
    <row r="6" spans="1:4" s="166" customFormat="1" ht="12.95" customHeight="1" x14ac:dyDescent="0.2"/>
    <row r="7" spans="1:4" s="47" customFormat="1" ht="27" customHeight="1" x14ac:dyDescent="0.2">
      <c r="A7" s="51" t="s">
        <v>20</v>
      </c>
      <c r="B7" s="51" t="s">
        <v>21</v>
      </c>
      <c r="C7" s="51" t="s">
        <v>23</v>
      </c>
      <c r="D7" s="51" t="s">
        <v>24</v>
      </c>
    </row>
    <row r="8" spans="1:4" s="47" customFormat="1" ht="12.95" customHeight="1" x14ac:dyDescent="0.2">
      <c r="A8" s="51" t="s">
        <v>26</v>
      </c>
      <c r="B8" s="51" t="s">
        <v>27</v>
      </c>
      <c r="C8" s="51" t="s">
        <v>28</v>
      </c>
      <c r="D8" s="51" t="s">
        <v>29</v>
      </c>
    </row>
    <row r="9" spans="1:4" ht="12.95" customHeight="1" x14ac:dyDescent="0.2">
      <c r="A9" s="51" t="s">
        <v>26</v>
      </c>
      <c r="B9" s="68" t="s">
        <v>158</v>
      </c>
      <c r="C9" s="19">
        <v>383066.9</v>
      </c>
      <c r="D9" s="19">
        <v>406148.38</v>
      </c>
    </row>
    <row r="10" spans="1:4" ht="12.95" customHeight="1" x14ac:dyDescent="0.2">
      <c r="A10" s="51" t="s">
        <v>27</v>
      </c>
      <c r="B10" s="68" t="s">
        <v>141</v>
      </c>
      <c r="C10" s="19">
        <v>383066.9</v>
      </c>
      <c r="D10" s="19">
        <v>406148.38</v>
      </c>
    </row>
    <row r="11" spans="1:4" s="1" customFormat="1" ht="12.95" customHeight="1" x14ac:dyDescent="0.2"/>
  </sheetData>
  <pageMargins left="0.78740157480314965" right="0.19685039370078741" top="0.19685039370078741" bottom="0.19685039370078741" header="0" footer="0"/>
  <pageSetup paperSize="9" firstPageNumber="74" fitToHeight="0" pageOrder="overThenDown" orientation="portrait" useFirstPageNumber="1"/>
  <headerFooter>
    <oddFooter>&amp;C&amp;"Arial,normal"&amp;8&amp;P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27" customHeight="1" x14ac:dyDescent="0.2">
      <c r="A1" s="71" t="s">
        <v>536</v>
      </c>
      <c r="B1" s="71"/>
      <c r="C1" s="71"/>
      <c r="D1" s="71"/>
    </row>
    <row r="2" spans="1:4" s="1" customFormat="1" ht="11.1" customHeight="1" x14ac:dyDescent="0.2"/>
    <row r="3" spans="1:4" s="1" customFormat="1" ht="27" customHeight="1" x14ac:dyDescent="0.2">
      <c r="A3" s="71" t="s">
        <v>537</v>
      </c>
      <c r="B3" s="71"/>
      <c r="C3" s="71"/>
      <c r="D3" s="71"/>
    </row>
    <row r="4" spans="1:4" s="1" customFormat="1" ht="12.95" customHeight="1" x14ac:dyDescent="0.2"/>
    <row r="5" spans="1:4" s="1" customFormat="1" ht="12.95" customHeight="1" x14ac:dyDescent="0.2">
      <c r="D5" s="81" t="s">
        <v>538</v>
      </c>
    </row>
    <row r="6" spans="1:4" s="1" customFormat="1" ht="11.1" customHeight="1" x14ac:dyDescent="0.2"/>
    <row r="7" spans="1:4" ht="27" customHeight="1" x14ac:dyDescent="0.2">
      <c r="A7" s="7" t="s">
        <v>20</v>
      </c>
      <c r="B7" s="7" t="s">
        <v>21</v>
      </c>
      <c r="C7" s="7" t="s">
        <v>23</v>
      </c>
      <c r="D7" s="7" t="s">
        <v>24</v>
      </c>
    </row>
    <row r="8" spans="1:4" ht="12.95" customHeight="1" x14ac:dyDescent="0.2">
      <c r="A8" s="7" t="s">
        <v>26</v>
      </c>
      <c r="B8" s="7" t="s">
        <v>27</v>
      </c>
      <c r="C8" s="7" t="s">
        <v>28</v>
      </c>
      <c r="D8" s="7" t="s">
        <v>29</v>
      </c>
    </row>
    <row r="9" spans="1:4" ht="11.1" customHeight="1" x14ac:dyDescent="0.2"/>
  </sheetData>
  <pageMargins left="0.78740157480314965" right="0.19685039370078741" top="0.19685039370078741" bottom="0.19685039370078741" header="0" footer="0"/>
  <pageSetup paperSize="9" firstPageNumber="75" fitToHeight="0" pageOrder="overThenDown" orientation="portrait" useFirstPageNumber="1"/>
  <headerFooter>
    <oddFooter>&amp;C&amp;"Arial,normal"&amp;8&amp;P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27" customHeight="1" x14ac:dyDescent="0.2">
      <c r="A1" s="71" t="s">
        <v>536</v>
      </c>
      <c r="B1" s="71"/>
      <c r="C1" s="71"/>
      <c r="D1" s="71"/>
    </row>
    <row r="2" spans="1:4" s="1" customFormat="1" ht="11.1" customHeight="1" x14ac:dyDescent="0.2"/>
    <row r="3" spans="1:4" s="1" customFormat="1" ht="12.95" customHeight="1" x14ac:dyDescent="0.2">
      <c r="A3" s="71" t="s">
        <v>539</v>
      </c>
      <c r="B3" s="71"/>
      <c r="C3" s="71"/>
      <c r="D3" s="71"/>
    </row>
    <row r="4" spans="1:4" s="1" customFormat="1" ht="12.95" customHeight="1" x14ac:dyDescent="0.2"/>
    <row r="5" spans="1:4" s="1" customFormat="1" ht="12.95" customHeight="1" x14ac:dyDescent="0.2">
      <c r="D5" s="81" t="s">
        <v>540</v>
      </c>
    </row>
    <row r="6" spans="1:4" ht="11.1" customHeight="1" x14ac:dyDescent="0.2"/>
    <row r="7" spans="1:4" ht="27" customHeight="1" x14ac:dyDescent="0.2">
      <c r="A7" s="7" t="s">
        <v>20</v>
      </c>
      <c r="B7" s="7" t="s">
        <v>21</v>
      </c>
      <c r="C7" s="7" t="s">
        <v>23</v>
      </c>
      <c r="D7" s="7" t="s">
        <v>24</v>
      </c>
    </row>
    <row r="8" spans="1:4" ht="12.95" customHeight="1" x14ac:dyDescent="0.2">
      <c r="A8" s="7" t="s">
        <v>26</v>
      </c>
      <c r="B8" s="7" t="s">
        <v>27</v>
      </c>
      <c r="C8" s="7" t="s">
        <v>28</v>
      </c>
      <c r="D8" s="7" t="s">
        <v>29</v>
      </c>
    </row>
    <row r="9" spans="1:4" ht="11.1" customHeight="1" x14ac:dyDescent="0.2"/>
  </sheetData>
  <pageMargins left="0.78740157480314965" right="0.19685039370078741" top="0.19685039370078741" bottom="0.19685039370078741" header="0" footer="0"/>
  <pageSetup paperSize="9" firstPageNumber="76" fitToHeight="0" pageOrder="overThenDown" orientation="portrait" useFirstPageNumber="1"/>
  <headerFooter>
    <oddFooter>&amp;C&amp;"Arial,normal"&amp;8&amp;P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27" customHeight="1" x14ac:dyDescent="0.2">
      <c r="A1" s="71" t="s">
        <v>536</v>
      </c>
      <c r="B1" s="71"/>
      <c r="C1" s="71"/>
      <c r="D1" s="71"/>
    </row>
    <row r="2" spans="1:4" s="1" customFormat="1" ht="11.1" customHeight="1" x14ac:dyDescent="0.2"/>
    <row r="3" spans="1:4" s="1" customFormat="1" ht="12.95" customHeight="1" x14ac:dyDescent="0.2">
      <c r="A3" s="71" t="s">
        <v>541</v>
      </c>
      <c r="B3" s="71"/>
      <c r="C3" s="71"/>
      <c r="D3" s="71"/>
    </row>
    <row r="4" spans="1:4" s="1" customFormat="1" ht="12.95" customHeight="1" x14ac:dyDescent="0.2"/>
    <row r="5" spans="1:4" s="1" customFormat="1" ht="12.95" customHeight="1" x14ac:dyDescent="0.2">
      <c r="D5" s="81" t="s">
        <v>542</v>
      </c>
    </row>
    <row r="6" spans="1:4" ht="11.1" customHeight="1" x14ac:dyDescent="0.2"/>
    <row r="7" spans="1:4" ht="27" customHeight="1" x14ac:dyDescent="0.2">
      <c r="A7" s="7" t="s">
        <v>20</v>
      </c>
      <c r="B7" s="7" t="s">
        <v>21</v>
      </c>
      <c r="C7" s="7" t="s">
        <v>94</v>
      </c>
      <c r="D7" s="7" t="s">
        <v>95</v>
      </c>
    </row>
    <row r="8" spans="1:4" ht="12.95" customHeight="1" x14ac:dyDescent="0.2">
      <c r="A8" s="7" t="s">
        <v>26</v>
      </c>
      <c r="B8" s="7" t="s">
        <v>27</v>
      </c>
      <c r="C8" s="7" t="s">
        <v>28</v>
      </c>
      <c r="D8" s="7" t="s">
        <v>29</v>
      </c>
    </row>
    <row r="9" spans="1:4" s="1" customFormat="1" ht="11.1" customHeight="1" x14ac:dyDescent="0.2"/>
  </sheetData>
  <pageMargins left="0.78740157480314965" right="0.19685039370078741" top="0.19685039370078741" bottom="0.19685039370078741" header="0" footer="0"/>
  <pageSetup paperSize="9" firstPageNumber="77" fitToHeight="0" pageOrder="overThenDown" orientation="portrait" useFirstPageNumber="1"/>
  <headerFooter>
    <oddFooter>&amp;C&amp;"Arial,normal"&amp;8&amp;P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outlinePr summaryBelow="0" summaryRight="0"/>
    <pageSetUpPr autoPageBreaks="0" fitToPage="1"/>
  </sheetPr>
  <dimension ref="A1:E9"/>
  <sheetViews>
    <sheetView workbookViewId="0"/>
  </sheetViews>
  <sheetFormatPr defaultColWidth="10.5" defaultRowHeight="11.45" customHeight="1" x14ac:dyDescent="0.2"/>
  <cols>
    <col min="1" max="1" width="11.6640625" style="1" customWidth="1"/>
    <col min="2" max="2" width="0.1640625" style="1" customWidth="1"/>
    <col min="3" max="3" width="46.5" style="1" customWidth="1"/>
    <col min="4" max="5" width="28.6640625" style="1" customWidth="1"/>
  </cols>
  <sheetData>
    <row r="1" spans="1:5" s="1" customFormat="1" ht="27" customHeight="1" x14ac:dyDescent="0.2">
      <c r="A1" s="71" t="s">
        <v>536</v>
      </c>
      <c r="B1" s="71"/>
      <c r="C1" s="71"/>
      <c r="D1" s="71"/>
      <c r="E1" s="71"/>
    </row>
    <row r="2" spans="1:5" s="1" customFormat="1" ht="11.1" customHeight="1" x14ac:dyDescent="0.2"/>
    <row r="3" spans="1:5" s="1" customFormat="1" ht="12.95" customHeight="1" x14ac:dyDescent="0.2">
      <c r="A3" s="71" t="s">
        <v>543</v>
      </c>
      <c r="B3" s="71"/>
      <c r="C3" s="71"/>
      <c r="D3" s="71"/>
      <c r="E3" s="71"/>
    </row>
    <row r="4" spans="1:5" s="1" customFormat="1" ht="12.95" customHeight="1" x14ac:dyDescent="0.2"/>
    <row r="5" spans="1:5" s="1" customFormat="1" ht="12.95" customHeight="1" x14ac:dyDescent="0.2">
      <c r="E5" s="81" t="s">
        <v>544</v>
      </c>
    </row>
    <row r="6" spans="1:5" ht="11.1" customHeight="1" x14ac:dyDescent="0.2"/>
    <row r="7" spans="1:5" ht="27" customHeight="1" x14ac:dyDescent="0.2">
      <c r="A7" s="7" t="s">
        <v>20</v>
      </c>
      <c r="B7" s="242" t="s">
        <v>21</v>
      </c>
      <c r="C7" s="242"/>
      <c r="D7" s="7" t="s">
        <v>94</v>
      </c>
      <c r="E7" s="7" t="s">
        <v>95</v>
      </c>
    </row>
    <row r="8" spans="1:5" ht="12.95" customHeight="1" x14ac:dyDescent="0.2">
      <c r="A8" s="7" t="s">
        <v>26</v>
      </c>
      <c r="B8" s="242" t="s">
        <v>27</v>
      </c>
      <c r="C8" s="242"/>
      <c r="D8" s="7" t="s">
        <v>28</v>
      </c>
      <c r="E8" s="7" t="s">
        <v>29</v>
      </c>
    </row>
    <row r="9" spans="1:5" s="1" customFormat="1" ht="11.1" customHeight="1" x14ac:dyDescent="0.2"/>
  </sheetData>
  <mergeCells count="2">
    <mergeCell ref="B7:C7"/>
    <mergeCell ref="B8:C8"/>
  </mergeCells>
  <pageMargins left="0.78740157480314965" right="0.19685039370078741" top="0.19685039370078741" bottom="0.19685039370078741" header="0" footer="0"/>
  <pageSetup paperSize="9" firstPageNumber="78" fitToHeight="0" pageOrder="overThenDown" orientation="portrait" useFirstPageNumber="1"/>
  <headerFooter>
    <oddFooter>&amp;C&amp;"Arial,normal"&amp;8&amp;P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C15"/>
  <sheetViews>
    <sheetView workbookViewId="0"/>
  </sheetViews>
  <sheetFormatPr defaultColWidth="10.5" defaultRowHeight="11.45" customHeight="1" x14ac:dyDescent="0.2"/>
  <cols>
    <col min="1" max="1" width="11.6640625" style="47" customWidth="1"/>
    <col min="2" max="2" width="29.1640625" style="46" customWidth="1"/>
    <col min="3" max="3" width="129.5" style="46" customWidth="1"/>
  </cols>
  <sheetData>
    <row r="1" spans="1:3" ht="12.95" customHeight="1" x14ac:dyDescent="0.2">
      <c r="A1" s="49" t="s">
        <v>190</v>
      </c>
      <c r="B1" s="48"/>
      <c r="C1" s="48"/>
    </row>
    <row r="2" spans="1:3" ht="12.95" customHeight="1" x14ac:dyDescent="0.2"/>
    <row r="3" spans="1:3" ht="12.95" customHeight="1" x14ac:dyDescent="0.2">
      <c r="A3" s="49" t="s">
        <v>191</v>
      </c>
      <c r="B3" s="48"/>
      <c r="C3" s="48"/>
    </row>
    <row r="4" spans="1:3" ht="12.95" customHeight="1" x14ac:dyDescent="0.2">
      <c r="B4" s="357" t="s">
        <v>192</v>
      </c>
      <c r="C4" s="357"/>
    </row>
    <row r="5" spans="1:3" s="46" customFormat="1" ht="12.95" customHeight="1" x14ac:dyDescent="0.2"/>
    <row r="6" spans="1:3" s="46" customFormat="1" ht="27" customHeight="1" x14ac:dyDescent="0.2">
      <c r="A6" s="51" t="s">
        <v>20</v>
      </c>
      <c r="B6" s="51" t="s">
        <v>21</v>
      </c>
      <c r="C6" s="51" t="s">
        <v>193</v>
      </c>
    </row>
    <row r="7" spans="1:3" s="47" customFormat="1" ht="12.95" customHeight="1" x14ac:dyDescent="0.2">
      <c r="A7" s="51" t="s">
        <v>26</v>
      </c>
      <c r="B7" s="51" t="s">
        <v>27</v>
      </c>
      <c r="C7" s="51" t="s">
        <v>28</v>
      </c>
    </row>
    <row r="8" spans="1:3" s="52" customFormat="1" ht="41.1" customHeight="1" x14ac:dyDescent="0.2">
      <c r="A8" s="53" t="s">
        <v>26</v>
      </c>
      <c r="B8" s="54" t="s">
        <v>194</v>
      </c>
      <c r="C8" s="55" t="s">
        <v>195</v>
      </c>
    </row>
    <row r="9" spans="1:3" s="52" customFormat="1" ht="41.1" customHeight="1" x14ac:dyDescent="0.2">
      <c r="A9" s="53" t="s">
        <v>27</v>
      </c>
      <c r="B9" s="54" t="s">
        <v>196</v>
      </c>
      <c r="C9" s="55" t="s">
        <v>197</v>
      </c>
    </row>
    <row r="10" spans="1:3" s="52" customFormat="1" ht="27" customHeight="1" x14ac:dyDescent="0.2">
      <c r="A10" s="53" t="s">
        <v>28</v>
      </c>
      <c r="B10" s="54" t="s">
        <v>198</v>
      </c>
      <c r="C10" s="55" t="s">
        <v>199</v>
      </c>
    </row>
    <row r="11" spans="1:3" s="52" customFormat="1" ht="27" customHeight="1" x14ac:dyDescent="0.2">
      <c r="A11" s="53" t="s">
        <v>29</v>
      </c>
      <c r="B11" s="54" t="s">
        <v>200</v>
      </c>
      <c r="C11" s="55" t="s">
        <v>201</v>
      </c>
    </row>
    <row r="12" spans="1:3" s="52" customFormat="1" ht="69.95" customHeight="1" x14ac:dyDescent="0.2">
      <c r="A12" s="53" t="s">
        <v>30</v>
      </c>
      <c r="B12" s="54" t="s">
        <v>202</v>
      </c>
      <c r="C12" s="55" t="s">
        <v>203</v>
      </c>
    </row>
    <row r="13" spans="1:3" ht="84" customHeight="1" x14ac:dyDescent="0.2">
      <c r="A13" s="53" t="s">
        <v>31</v>
      </c>
      <c r="B13" s="54" t="s">
        <v>204</v>
      </c>
      <c r="C13" s="55" t="s">
        <v>205</v>
      </c>
    </row>
    <row r="14" spans="1:3" ht="56.1" customHeight="1" x14ac:dyDescent="0.2">
      <c r="A14" s="53" t="s">
        <v>42</v>
      </c>
      <c r="B14" s="54" t="s">
        <v>206</v>
      </c>
      <c r="C14" s="55" t="s">
        <v>74</v>
      </c>
    </row>
    <row r="15" spans="1:3" s="1" customFormat="1" ht="12.95" customHeight="1" x14ac:dyDescent="0.2"/>
  </sheetData>
  <mergeCells count="1">
    <mergeCell ref="B4:C4"/>
  </mergeCells>
  <pageMargins left="0.78740157480314965" right="0.19685039370078741" top="0.19685039370078741" bottom="0.19685039370078741" header="0" footer="0"/>
  <pageSetup paperSize="9" firstPageNumber="9" fitToHeight="0" pageOrder="overThenDown" orientation="landscape" useFirstPageNumber="1"/>
  <headerFooter>
    <oddFooter>&amp;C&amp;"Arial,normal"&amp;8&amp;P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27" customHeight="1" x14ac:dyDescent="0.2">
      <c r="A1" s="71" t="s">
        <v>536</v>
      </c>
      <c r="B1" s="71"/>
      <c r="C1" s="71"/>
      <c r="D1" s="71"/>
    </row>
    <row r="2" spans="1:4" s="1" customFormat="1" ht="11.1" customHeight="1" x14ac:dyDescent="0.2"/>
    <row r="3" spans="1:4" s="1" customFormat="1" ht="12.95" customHeight="1" x14ac:dyDescent="0.2">
      <c r="A3" s="71" t="s">
        <v>545</v>
      </c>
      <c r="B3" s="71"/>
      <c r="C3" s="71"/>
      <c r="D3" s="71"/>
    </row>
    <row r="4" spans="1:4" s="1" customFormat="1" ht="12.95" customHeight="1" x14ac:dyDescent="0.2"/>
    <row r="5" spans="1:4" s="1" customFormat="1" ht="12.95" customHeight="1" x14ac:dyDescent="0.2">
      <c r="D5" s="81" t="s">
        <v>546</v>
      </c>
    </row>
    <row r="6" spans="1:4" s="1" customFormat="1" ht="11.1" customHeight="1" x14ac:dyDescent="0.2"/>
    <row r="7" spans="1:4" s="1" customFormat="1" ht="27" customHeight="1" x14ac:dyDescent="0.2">
      <c r="A7" s="7" t="s">
        <v>20</v>
      </c>
      <c r="B7" s="7" t="s">
        <v>21</v>
      </c>
      <c r="C7" s="7" t="s">
        <v>23</v>
      </c>
      <c r="D7" s="7" t="s">
        <v>24</v>
      </c>
    </row>
    <row r="8" spans="1:4" s="1" customFormat="1" ht="12.95" customHeight="1" x14ac:dyDescent="0.2">
      <c r="A8" s="7" t="s">
        <v>26</v>
      </c>
      <c r="B8" s="7" t="s">
        <v>27</v>
      </c>
      <c r="C8" s="7" t="s">
        <v>28</v>
      </c>
      <c r="D8" s="7" t="s">
        <v>29</v>
      </c>
    </row>
    <row r="9" spans="1:4" ht="11.1" customHeight="1" x14ac:dyDescent="0.2"/>
  </sheetData>
  <pageMargins left="0.78740157480314965" right="0.19685039370078741" top="0.19685039370078741" bottom="0.19685039370078741" header="0" footer="0"/>
  <pageSetup paperSize="9" firstPageNumber="79" fitToHeight="0" pageOrder="overThenDown" orientation="portrait" useFirstPageNumber="1"/>
  <headerFooter>
    <oddFooter>&amp;C&amp;"Arial,normal"&amp;8&amp;P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27" customHeight="1" x14ac:dyDescent="0.2">
      <c r="A1" s="71" t="s">
        <v>536</v>
      </c>
      <c r="B1" s="71"/>
      <c r="C1" s="71"/>
      <c r="D1" s="71"/>
    </row>
    <row r="2" spans="1:4" s="1" customFormat="1" ht="11.1" customHeight="1" x14ac:dyDescent="0.2"/>
    <row r="3" spans="1:4" s="1" customFormat="1" ht="12.95" customHeight="1" x14ac:dyDescent="0.2">
      <c r="A3" s="71" t="s">
        <v>547</v>
      </c>
      <c r="B3" s="71"/>
      <c r="C3" s="71"/>
      <c r="D3" s="71"/>
    </row>
    <row r="4" spans="1:4" s="1" customFormat="1" ht="12.95" customHeight="1" x14ac:dyDescent="0.2"/>
    <row r="5" spans="1:4" s="1" customFormat="1" ht="12.95" customHeight="1" x14ac:dyDescent="0.2">
      <c r="D5" s="81" t="s">
        <v>548</v>
      </c>
    </row>
    <row r="6" spans="1:4" ht="11.1" customHeight="1" x14ac:dyDescent="0.2"/>
    <row r="7" spans="1:4" ht="27" customHeight="1" x14ac:dyDescent="0.2">
      <c r="A7" s="7" t="s">
        <v>20</v>
      </c>
      <c r="B7" s="7" t="s">
        <v>21</v>
      </c>
      <c r="C7" s="7" t="s">
        <v>23</v>
      </c>
      <c r="D7" s="7" t="s">
        <v>24</v>
      </c>
    </row>
    <row r="8" spans="1:4" ht="12.95" customHeight="1" x14ac:dyDescent="0.2">
      <c r="A8" s="7" t="s">
        <v>26</v>
      </c>
      <c r="B8" s="7" t="s">
        <v>27</v>
      </c>
      <c r="C8" s="7" t="s">
        <v>28</v>
      </c>
      <c r="D8" s="7" t="s">
        <v>29</v>
      </c>
    </row>
    <row r="9" spans="1:4" ht="11.1" customHeight="1" x14ac:dyDescent="0.2"/>
  </sheetData>
  <pageMargins left="0.78740157480314965" right="0.19685039370078741" top="0.19685039370078741" bottom="0.19685039370078741" header="0" footer="0"/>
  <pageSetup paperSize="9" firstPageNumber="80" fitToHeight="0" pageOrder="overThenDown" orientation="portrait" useFirstPageNumber="1"/>
  <headerFooter>
    <oddFooter>&amp;C&amp;"Arial,normal"&amp;8&amp;P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27" customHeight="1" x14ac:dyDescent="0.2">
      <c r="A1" s="71" t="s">
        <v>536</v>
      </c>
      <c r="B1" s="71"/>
      <c r="C1" s="71"/>
      <c r="D1" s="71"/>
    </row>
    <row r="2" spans="1:4" s="1" customFormat="1" ht="11.1" customHeight="1" x14ac:dyDescent="0.2"/>
    <row r="3" spans="1:4" s="1" customFormat="1" ht="12.95" customHeight="1" x14ac:dyDescent="0.2">
      <c r="A3" s="71" t="s">
        <v>549</v>
      </c>
      <c r="B3" s="71"/>
      <c r="C3" s="71"/>
      <c r="D3" s="71"/>
    </row>
    <row r="4" spans="1:4" s="1" customFormat="1" ht="12.95" customHeight="1" x14ac:dyDescent="0.2"/>
    <row r="5" spans="1:4" s="1" customFormat="1" ht="12.95" customHeight="1" x14ac:dyDescent="0.2">
      <c r="D5" s="81" t="s">
        <v>550</v>
      </c>
    </row>
    <row r="6" spans="1:4" s="1" customFormat="1" ht="11.1" customHeight="1" x14ac:dyDescent="0.2"/>
    <row r="7" spans="1:4" s="1" customFormat="1" ht="27" customHeight="1" x14ac:dyDescent="0.2">
      <c r="A7" s="7" t="s">
        <v>20</v>
      </c>
      <c r="B7" s="7" t="s">
        <v>21</v>
      </c>
      <c r="C7" s="7" t="s">
        <v>12</v>
      </c>
      <c r="D7" s="7" t="s">
        <v>403</v>
      </c>
    </row>
    <row r="8" spans="1:4" s="1" customFormat="1" ht="12.95" customHeight="1" x14ac:dyDescent="0.2">
      <c r="A8" s="7" t="s">
        <v>26</v>
      </c>
      <c r="B8" s="7" t="s">
        <v>27</v>
      </c>
      <c r="C8" s="7" t="s">
        <v>28</v>
      </c>
      <c r="D8" s="7" t="s">
        <v>29</v>
      </c>
    </row>
    <row r="9" spans="1:4" ht="11.1" customHeight="1" x14ac:dyDescent="0.2"/>
  </sheetData>
  <pageMargins left="0.78740157480314965" right="0.19685039370078741" top="0.19685039370078741" bottom="0.19685039370078741" header="0" footer="0"/>
  <pageSetup paperSize="9" firstPageNumber="81" fitToHeight="0" pageOrder="overThenDown" orientation="portrait" useFirstPageNumber="1"/>
  <headerFooter>
    <oddFooter>&amp;C&amp;"Arial,normal"&amp;8&amp;P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27" customHeight="1" x14ac:dyDescent="0.2">
      <c r="A1" s="71" t="s">
        <v>536</v>
      </c>
      <c r="B1" s="71"/>
      <c r="C1" s="71"/>
      <c r="D1" s="71"/>
    </row>
    <row r="2" spans="1:4" s="1" customFormat="1" ht="11.1" customHeight="1" x14ac:dyDescent="0.2"/>
    <row r="3" spans="1:4" s="1" customFormat="1" ht="12.95" customHeight="1" x14ac:dyDescent="0.2">
      <c r="A3" s="71" t="s">
        <v>551</v>
      </c>
      <c r="B3" s="71"/>
      <c r="C3" s="71"/>
      <c r="D3" s="71"/>
    </row>
    <row r="4" spans="1:4" s="1" customFormat="1" ht="12.95" customHeight="1" x14ac:dyDescent="0.2"/>
    <row r="5" spans="1:4" s="1" customFormat="1" ht="12.95" customHeight="1" x14ac:dyDescent="0.2">
      <c r="D5" s="81" t="s">
        <v>552</v>
      </c>
    </row>
    <row r="6" spans="1:4" s="1" customFormat="1" ht="11.1" customHeight="1" x14ac:dyDescent="0.2"/>
    <row r="7" spans="1:4" s="1" customFormat="1" ht="27" customHeight="1" x14ac:dyDescent="0.2">
      <c r="A7" s="7" t="s">
        <v>20</v>
      </c>
      <c r="B7" s="7" t="s">
        <v>21</v>
      </c>
      <c r="C7" s="7" t="s">
        <v>94</v>
      </c>
      <c r="D7" s="7" t="s">
        <v>95</v>
      </c>
    </row>
    <row r="8" spans="1:4" s="1" customFormat="1" ht="12.95" customHeight="1" x14ac:dyDescent="0.2">
      <c r="A8" s="7" t="s">
        <v>26</v>
      </c>
      <c r="B8" s="7" t="s">
        <v>27</v>
      </c>
      <c r="C8" s="7" t="s">
        <v>28</v>
      </c>
      <c r="D8" s="7" t="s">
        <v>29</v>
      </c>
    </row>
    <row r="9" spans="1:4" ht="11.1" customHeight="1" x14ac:dyDescent="0.2"/>
  </sheetData>
  <pageMargins left="0.78740157480314965" right="0.19685039370078741" top="0.19685039370078741" bottom="0.19685039370078741" header="0" footer="0"/>
  <pageSetup paperSize="9" firstPageNumber="82" fitToHeight="0" pageOrder="overThenDown" orientation="portrait" useFirstPageNumber="1"/>
  <headerFooter>
    <oddFooter>&amp;C&amp;"Arial,normal"&amp;8&amp;P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27" customHeight="1" x14ac:dyDescent="0.2">
      <c r="A1" s="71" t="s">
        <v>536</v>
      </c>
      <c r="B1" s="71"/>
      <c r="C1" s="71"/>
      <c r="D1" s="71"/>
    </row>
    <row r="2" spans="1:4" s="1" customFormat="1" ht="11.1" customHeight="1" x14ac:dyDescent="0.2"/>
    <row r="3" spans="1:4" s="1" customFormat="1" ht="12.95" customHeight="1" x14ac:dyDescent="0.2">
      <c r="A3" s="71" t="s">
        <v>551</v>
      </c>
      <c r="B3" s="71"/>
      <c r="C3" s="71"/>
      <c r="D3" s="71"/>
    </row>
    <row r="4" spans="1:4" s="1" customFormat="1" ht="12.95" customHeight="1" x14ac:dyDescent="0.2"/>
    <row r="5" spans="1:4" s="1" customFormat="1" ht="12.95" customHeight="1" x14ac:dyDescent="0.2">
      <c r="D5" s="81" t="s">
        <v>552</v>
      </c>
    </row>
    <row r="6" spans="1:4" s="1" customFormat="1" ht="11.1" customHeight="1" x14ac:dyDescent="0.2"/>
    <row r="7" spans="1:4" s="1" customFormat="1" ht="27" customHeight="1" x14ac:dyDescent="0.2">
      <c r="A7" s="7" t="s">
        <v>20</v>
      </c>
      <c r="B7" s="7" t="s">
        <v>21</v>
      </c>
      <c r="C7" s="7" t="s">
        <v>96</v>
      </c>
      <c r="D7" s="7" t="s">
        <v>97</v>
      </c>
    </row>
    <row r="8" spans="1:4" s="1" customFormat="1" ht="12.95" customHeight="1" x14ac:dyDescent="0.2">
      <c r="A8" s="7" t="s">
        <v>26</v>
      </c>
      <c r="B8" s="7" t="s">
        <v>27</v>
      </c>
      <c r="C8" s="7" t="s">
        <v>28</v>
      </c>
      <c r="D8" s="7" t="s">
        <v>29</v>
      </c>
    </row>
    <row r="9" spans="1:4" ht="11.1" customHeight="1" x14ac:dyDescent="0.2"/>
  </sheetData>
  <pageMargins left="0.78740157480314965" right="0.19685039370078741" top="0.19685039370078741" bottom="0.19685039370078741" header="0" footer="0"/>
  <pageSetup paperSize="9" firstPageNumber="83" fitToHeight="0" pageOrder="overThenDown" orientation="portrait" useFirstPageNumber="1"/>
  <headerFooter>
    <oddFooter>&amp;C&amp;"Arial,normal"&amp;8&amp;P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27" customHeight="1" x14ac:dyDescent="0.2">
      <c r="A1" s="71" t="s">
        <v>536</v>
      </c>
      <c r="B1" s="71"/>
      <c r="C1" s="71"/>
      <c r="D1" s="71"/>
    </row>
    <row r="2" spans="1:4" s="1" customFormat="1" ht="11.1" customHeight="1" x14ac:dyDescent="0.2"/>
    <row r="3" spans="1:4" s="1" customFormat="1" ht="41.1" customHeight="1" x14ac:dyDescent="0.2">
      <c r="A3" s="71" t="s">
        <v>553</v>
      </c>
      <c r="B3" s="71"/>
      <c r="C3" s="71"/>
      <c r="D3" s="71"/>
    </row>
    <row r="4" spans="1:4" s="1" customFormat="1" ht="12.95" customHeight="1" x14ac:dyDescent="0.2"/>
    <row r="5" spans="1:4" s="1" customFormat="1" ht="12.95" customHeight="1" x14ac:dyDescent="0.2">
      <c r="D5" s="81" t="s">
        <v>554</v>
      </c>
    </row>
    <row r="6" spans="1:4" s="1" customFormat="1" ht="11.1" customHeight="1" x14ac:dyDescent="0.2"/>
    <row r="7" spans="1:4" s="1" customFormat="1" ht="27" customHeight="1" x14ac:dyDescent="0.2">
      <c r="A7" s="7" t="s">
        <v>20</v>
      </c>
      <c r="B7" s="7" t="s">
        <v>21</v>
      </c>
      <c r="C7" s="7" t="s">
        <v>94</v>
      </c>
      <c r="D7" s="7" t="s">
        <v>95</v>
      </c>
    </row>
    <row r="8" spans="1:4" s="1" customFormat="1" ht="12.95" customHeight="1" x14ac:dyDescent="0.2">
      <c r="A8" s="7" t="s">
        <v>26</v>
      </c>
      <c r="B8" s="7" t="s">
        <v>27</v>
      </c>
      <c r="C8" s="7" t="s">
        <v>28</v>
      </c>
      <c r="D8" s="7" t="s">
        <v>29</v>
      </c>
    </row>
    <row r="9" spans="1:4" ht="11.1" customHeight="1" x14ac:dyDescent="0.2"/>
  </sheetData>
  <pageMargins left="0.78740157480314965" right="0.19685039370078741" top="0.19685039370078741" bottom="0.19685039370078741" header="0" footer="0"/>
  <pageSetup paperSize="9" firstPageNumber="84" fitToHeight="0" pageOrder="overThenDown" orientation="portrait" useFirstPageNumber="1"/>
  <headerFooter>
    <oddFooter>&amp;C&amp;"Arial,normal"&amp;8&amp;P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27" customHeight="1" x14ac:dyDescent="0.2">
      <c r="A1" s="71" t="s">
        <v>536</v>
      </c>
      <c r="B1" s="71"/>
      <c r="C1" s="71"/>
      <c r="D1" s="71"/>
    </row>
    <row r="2" spans="1:4" s="1" customFormat="1" ht="11.1" customHeight="1" x14ac:dyDescent="0.2"/>
    <row r="3" spans="1:4" s="1" customFormat="1" ht="41.1" customHeight="1" x14ac:dyDescent="0.2">
      <c r="A3" s="71" t="s">
        <v>553</v>
      </c>
      <c r="B3" s="71"/>
      <c r="C3" s="71"/>
      <c r="D3" s="71"/>
    </row>
    <row r="4" spans="1:4" s="1" customFormat="1" ht="12.95" customHeight="1" x14ac:dyDescent="0.2"/>
    <row r="5" spans="1:4" s="1" customFormat="1" ht="12.95" customHeight="1" x14ac:dyDescent="0.2">
      <c r="D5" s="81" t="s">
        <v>554</v>
      </c>
    </row>
    <row r="6" spans="1:4" s="1" customFormat="1" ht="11.1" customHeight="1" x14ac:dyDescent="0.2"/>
    <row r="7" spans="1:4" s="1" customFormat="1" ht="27" customHeight="1" x14ac:dyDescent="0.2">
      <c r="A7" s="7" t="s">
        <v>20</v>
      </c>
      <c r="B7" s="7" t="s">
        <v>21</v>
      </c>
      <c r="C7" s="7" t="s">
        <v>96</v>
      </c>
      <c r="D7" s="7" t="s">
        <v>97</v>
      </c>
    </row>
    <row r="8" spans="1:4" s="1" customFormat="1" ht="12.95" customHeight="1" x14ac:dyDescent="0.2">
      <c r="A8" s="7" t="s">
        <v>26</v>
      </c>
      <c r="B8" s="7" t="s">
        <v>27</v>
      </c>
      <c r="C8" s="7" t="s">
        <v>28</v>
      </c>
      <c r="D8" s="7" t="s">
        <v>29</v>
      </c>
    </row>
    <row r="9" spans="1:4" ht="11.1" customHeight="1" x14ac:dyDescent="0.2"/>
  </sheetData>
  <pageMargins left="0.78740157480314965" right="0.19685039370078741" top="0.19685039370078741" bottom="0.19685039370078741" header="0" footer="0"/>
  <pageSetup paperSize="9" firstPageNumber="85" fitToHeight="0" pageOrder="overThenDown" orientation="portrait" useFirstPageNumber="1"/>
  <headerFooter>
    <oddFooter>&amp;C&amp;"Arial,normal"&amp;8&amp;P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outlinePr summaryBelow="0" summaryRight="0"/>
    <pageSetUpPr autoPageBreaks="0" fitToPage="1"/>
  </sheetPr>
  <dimension ref="A1:G9"/>
  <sheetViews>
    <sheetView workbookViewId="0"/>
  </sheetViews>
  <sheetFormatPr defaultColWidth="10.5" defaultRowHeight="11.45" customHeight="1" x14ac:dyDescent="0.2"/>
  <cols>
    <col min="1" max="1" width="11.6640625" style="47" customWidth="1"/>
    <col min="2" max="2" width="29.1640625" style="52" customWidth="1"/>
    <col min="3" max="7" width="25.83203125" style="52" customWidth="1"/>
  </cols>
  <sheetData>
    <row r="1" spans="1:7" s="52" customFormat="1" ht="12.95" customHeight="1" x14ac:dyDescent="0.2">
      <c r="A1" s="61" t="s">
        <v>555</v>
      </c>
      <c r="B1" s="61"/>
      <c r="C1" s="61"/>
      <c r="D1" s="61"/>
      <c r="E1" s="61"/>
      <c r="F1" s="61"/>
      <c r="G1" s="61"/>
    </row>
    <row r="2" spans="1:7" ht="12.95" customHeight="1" x14ac:dyDescent="0.2"/>
    <row r="3" spans="1:7" ht="12.95" customHeight="1" x14ac:dyDescent="0.2">
      <c r="A3" s="61" t="s">
        <v>556</v>
      </c>
      <c r="B3" s="61"/>
      <c r="C3" s="61"/>
      <c r="D3" s="61"/>
      <c r="E3" s="61"/>
      <c r="F3" s="61"/>
      <c r="G3" s="61"/>
    </row>
    <row r="4" spans="1:7" ht="12.95" customHeight="1" x14ac:dyDescent="0.2"/>
    <row r="5" spans="1:7" ht="12.95" customHeight="1" x14ac:dyDescent="0.2">
      <c r="G5" s="81" t="s">
        <v>557</v>
      </c>
    </row>
    <row r="6" spans="1:7" s="52" customFormat="1" ht="12.95" customHeight="1" x14ac:dyDescent="0.2"/>
    <row r="7" spans="1:7" s="47" customFormat="1" ht="27" customHeight="1" x14ac:dyDescent="0.2">
      <c r="A7" s="51" t="s">
        <v>20</v>
      </c>
      <c r="B7" s="51" t="s">
        <v>21</v>
      </c>
      <c r="C7" s="51" t="s">
        <v>558</v>
      </c>
      <c r="D7" s="51" t="s">
        <v>559</v>
      </c>
      <c r="E7" s="51" t="s">
        <v>560</v>
      </c>
      <c r="F7" s="51" t="s">
        <v>158</v>
      </c>
      <c r="G7" s="51" t="s">
        <v>141</v>
      </c>
    </row>
    <row r="8" spans="1:7" s="47" customFormat="1" ht="12.95" customHeight="1" x14ac:dyDescent="0.2">
      <c r="A8" s="51" t="s">
        <v>26</v>
      </c>
      <c r="B8" s="51" t="s">
        <v>27</v>
      </c>
      <c r="C8" s="51" t="s">
        <v>28</v>
      </c>
      <c r="D8" s="51" t="s">
        <v>29</v>
      </c>
      <c r="E8" s="51" t="s">
        <v>30</v>
      </c>
      <c r="F8" s="51" t="s">
        <v>31</v>
      </c>
      <c r="G8" s="51" t="s">
        <v>42</v>
      </c>
    </row>
    <row r="9" spans="1:7" ht="12.95" customHeight="1" x14ac:dyDescent="0.2"/>
  </sheetData>
  <pageMargins left="0.78740157480314965" right="0.19685039370078741" top="0.19685039370078741" bottom="0.19685039370078741" header="0" footer="0"/>
  <pageSetup paperSize="9" firstPageNumber="86" fitToHeight="0" pageOrder="overThenDown" orientation="landscape" useFirstPageNumber="1"/>
  <headerFooter>
    <oddFooter>&amp;C&amp;"Arial,normal"&amp;8&amp;P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outlinePr summaryBelow="0" summaryRight="0"/>
    <pageSetUpPr autoPageBreaks="0" fitToPage="1"/>
  </sheetPr>
  <dimension ref="A1:D14"/>
  <sheetViews>
    <sheetView workbookViewId="0"/>
  </sheetViews>
  <sheetFormatPr defaultColWidth="10.5" defaultRowHeight="11.45" customHeight="1" x14ac:dyDescent="0.2"/>
  <cols>
    <col min="1" max="1" width="11.6640625" style="47" customWidth="1"/>
    <col min="2" max="2" width="46.6640625" style="52" customWidth="1"/>
    <col min="3" max="4" width="28.6640625" style="47" customWidth="1"/>
  </cols>
  <sheetData>
    <row r="1" spans="1:4" s="119" customFormat="1" ht="12.95" customHeight="1" x14ac:dyDescent="0.2">
      <c r="A1" s="61" t="s">
        <v>561</v>
      </c>
      <c r="B1" s="61"/>
      <c r="C1" s="61"/>
      <c r="D1" s="61"/>
    </row>
    <row r="2" spans="1:4" s="119" customFormat="1" ht="12.95" customHeight="1" x14ac:dyDescent="0.2"/>
    <row r="3" spans="1:4" s="119" customFormat="1" ht="12.95" customHeight="1" x14ac:dyDescent="0.2">
      <c r="A3" s="61" t="s">
        <v>68</v>
      </c>
      <c r="B3" s="61"/>
      <c r="C3" s="61"/>
      <c r="D3" s="61"/>
    </row>
    <row r="4" spans="1:4" s="117" customFormat="1" ht="12.95" customHeight="1" x14ac:dyDescent="0.2"/>
    <row r="5" spans="1:4" s="117" customFormat="1" ht="12.95" customHeight="1" x14ac:dyDescent="0.2">
      <c r="D5" s="81" t="s">
        <v>562</v>
      </c>
    </row>
    <row r="6" spans="1:4" s="52" customFormat="1" ht="12.95" customHeight="1" x14ac:dyDescent="0.2"/>
    <row r="7" spans="1:4" s="47" customFormat="1" ht="27" customHeight="1" x14ac:dyDescent="0.2">
      <c r="A7" s="51" t="s">
        <v>20</v>
      </c>
      <c r="B7" s="51" t="s">
        <v>21</v>
      </c>
      <c r="C7" s="51" t="s">
        <v>23</v>
      </c>
      <c r="D7" s="51" t="s">
        <v>24</v>
      </c>
    </row>
    <row r="8" spans="1:4" s="47" customFormat="1" ht="12.95" customHeight="1" x14ac:dyDescent="0.2">
      <c r="A8" s="51" t="s">
        <v>26</v>
      </c>
      <c r="B8" s="51" t="s">
        <v>27</v>
      </c>
      <c r="C8" s="51" t="s">
        <v>28</v>
      </c>
      <c r="D8" s="51" t="s">
        <v>29</v>
      </c>
    </row>
    <row r="9" spans="1:4" s="52" customFormat="1" ht="12.95" customHeight="1" x14ac:dyDescent="0.2">
      <c r="A9" s="51" t="s">
        <v>26</v>
      </c>
      <c r="B9" s="68" t="s">
        <v>487</v>
      </c>
      <c r="C9" s="14">
        <v>9589823.7799999993</v>
      </c>
      <c r="D9" s="14">
        <v>7123812.7199999997</v>
      </c>
    </row>
    <row r="10" spans="1:4" s="52" customFormat="1" ht="12.95" customHeight="1" x14ac:dyDescent="0.2">
      <c r="A10" s="51" t="s">
        <v>27</v>
      </c>
      <c r="B10" s="68" t="s">
        <v>488</v>
      </c>
      <c r="C10" s="14">
        <v>1522422.34</v>
      </c>
      <c r="D10" s="14">
        <v>1100558.6100000001</v>
      </c>
    </row>
    <row r="11" spans="1:4" s="52" customFormat="1" ht="12.95" customHeight="1" x14ac:dyDescent="0.2">
      <c r="A11" s="51" t="s">
        <v>28</v>
      </c>
      <c r="B11" s="68" t="s">
        <v>563</v>
      </c>
      <c r="C11" s="20">
        <v>0</v>
      </c>
      <c r="D11" s="19">
        <v>828865.25</v>
      </c>
    </row>
    <row r="12" spans="1:4" s="52" customFormat="1" ht="27" customHeight="1" x14ac:dyDescent="0.2">
      <c r="A12" s="51" t="s">
        <v>29</v>
      </c>
      <c r="B12" s="68" t="s">
        <v>486</v>
      </c>
      <c r="C12" s="14">
        <v>5878551.7999999998</v>
      </c>
      <c r="D12" s="14">
        <v>67972649.569999993</v>
      </c>
    </row>
    <row r="13" spans="1:4" s="52" customFormat="1" ht="12.95" customHeight="1" x14ac:dyDescent="0.2">
      <c r="A13" s="51" t="s">
        <v>30</v>
      </c>
      <c r="B13" s="68" t="s">
        <v>141</v>
      </c>
      <c r="C13" s="14">
        <v>16990797.920000002</v>
      </c>
      <c r="D13" s="14">
        <v>77025886.150000006</v>
      </c>
    </row>
    <row r="14" spans="1:4" s="1" customFormat="1" ht="12.95" customHeight="1" x14ac:dyDescent="0.2"/>
  </sheetData>
  <pageMargins left="0.78740157480314965" right="0.19685039370078741" top="0.19685039370078741" bottom="0.19685039370078741" header="0" footer="0"/>
  <pageSetup paperSize="9" firstPageNumber="87" fitToHeight="0" pageOrder="overThenDown" orientation="portrait" useFirstPageNumber="1"/>
  <headerFooter>
    <oddFooter>&amp;C&amp;"Arial,normal"&amp;8&amp;P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outlinePr summaryBelow="0" summaryRight="0"/>
    <pageSetUpPr autoPageBreaks="0" fitToPage="1"/>
  </sheetPr>
  <dimension ref="A1:H9"/>
  <sheetViews>
    <sheetView workbookViewId="0"/>
  </sheetViews>
  <sheetFormatPr defaultColWidth="10.5" defaultRowHeight="11.45" customHeight="1" x14ac:dyDescent="0.2"/>
  <cols>
    <col min="1" max="1" width="11.6640625" style="62" customWidth="1"/>
    <col min="2" max="2" width="29.1640625" style="62" customWidth="1"/>
    <col min="3" max="8" width="21.6640625" style="62" customWidth="1"/>
  </cols>
  <sheetData>
    <row r="1" spans="1:8" s="59" customFormat="1" ht="12.95" customHeight="1" x14ac:dyDescent="0.2">
      <c r="A1" s="71" t="s">
        <v>564</v>
      </c>
      <c r="B1" s="71"/>
      <c r="C1" s="71"/>
      <c r="D1" s="71"/>
      <c r="E1" s="71"/>
      <c r="F1" s="71"/>
      <c r="G1" s="71"/>
      <c r="H1" s="71"/>
    </row>
    <row r="2" spans="1:8" s="59" customFormat="1" ht="12.95" customHeight="1" x14ac:dyDescent="0.2"/>
    <row r="3" spans="1:8" s="59" customFormat="1" ht="12.95" customHeight="1" x14ac:dyDescent="0.2">
      <c r="A3" s="71" t="s">
        <v>565</v>
      </c>
      <c r="B3" s="71"/>
      <c r="C3" s="71"/>
      <c r="D3" s="71"/>
      <c r="E3" s="71"/>
      <c r="F3" s="71"/>
      <c r="G3" s="71"/>
      <c r="H3" s="71"/>
    </row>
    <row r="4" spans="1:8" s="62" customFormat="1" ht="12.95" customHeight="1" x14ac:dyDescent="0.2"/>
    <row r="5" spans="1:8" s="62" customFormat="1" ht="12.95" customHeight="1" x14ac:dyDescent="0.2">
      <c r="H5" s="81" t="s">
        <v>566</v>
      </c>
    </row>
    <row r="6" spans="1:8" s="62" customFormat="1" ht="12.95" customHeight="1" x14ac:dyDescent="0.2"/>
    <row r="7" spans="1:8" s="62" customFormat="1" ht="56.1" customHeight="1" x14ac:dyDescent="0.2">
      <c r="A7" s="7" t="s">
        <v>20</v>
      </c>
      <c r="B7" s="7" t="s">
        <v>21</v>
      </c>
      <c r="C7" s="7" t="s">
        <v>567</v>
      </c>
      <c r="D7" s="7" t="s">
        <v>568</v>
      </c>
      <c r="E7" s="7" t="s">
        <v>569</v>
      </c>
      <c r="F7" s="7" t="s">
        <v>570</v>
      </c>
      <c r="G7" s="7" t="s">
        <v>571</v>
      </c>
      <c r="H7" s="7" t="s">
        <v>141</v>
      </c>
    </row>
    <row r="8" spans="1:8" s="62" customFormat="1" ht="12.95" customHeight="1" x14ac:dyDescent="0.2">
      <c r="A8" s="7" t="s">
        <v>26</v>
      </c>
      <c r="B8" s="7" t="s">
        <v>27</v>
      </c>
      <c r="C8" s="7" t="s">
        <v>28</v>
      </c>
      <c r="D8" s="7" t="s">
        <v>29</v>
      </c>
      <c r="E8" s="7" t="s">
        <v>30</v>
      </c>
      <c r="F8" s="7" t="s">
        <v>31</v>
      </c>
      <c r="G8" s="7" t="s">
        <v>42</v>
      </c>
      <c r="H8" s="7" t="s">
        <v>36</v>
      </c>
    </row>
    <row r="9" spans="1:8" s="1" customFormat="1" ht="12.95" customHeight="1" x14ac:dyDescent="0.2"/>
  </sheetData>
  <pageMargins left="0.78740157480314965" right="0.19685039370078741" top="0.19685039370078741" bottom="0.19685039370078741" header="0" footer="0"/>
  <pageSetup paperSize="9" firstPageNumber="88" fitToHeight="0" pageOrder="overThenDown" orientation="landscape" useFirstPageNumber="1"/>
  <headerFooter>
    <oddFooter>&amp;C&amp;"Arial,normal"&amp;8&amp;P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C11"/>
  <sheetViews>
    <sheetView workbookViewId="0"/>
  </sheetViews>
  <sheetFormatPr defaultColWidth="10.5" defaultRowHeight="11.45" customHeight="1" x14ac:dyDescent="0.2"/>
  <cols>
    <col min="1" max="1" width="11.6640625" style="47" customWidth="1"/>
    <col min="2" max="2" width="29.1640625" style="46" customWidth="1"/>
    <col min="3" max="3" width="129.5" style="46" customWidth="1"/>
  </cols>
  <sheetData>
    <row r="1" spans="1:3" ht="12.95" customHeight="1" x14ac:dyDescent="0.2">
      <c r="A1" s="49" t="s">
        <v>207</v>
      </c>
      <c r="B1" s="48"/>
      <c r="C1" s="48"/>
    </row>
    <row r="2" spans="1:3" ht="12.95" customHeight="1" x14ac:dyDescent="0.2"/>
    <row r="3" spans="1:3" ht="12.95" customHeight="1" x14ac:dyDescent="0.2">
      <c r="A3" s="49" t="s">
        <v>208</v>
      </c>
      <c r="B3" s="48"/>
      <c r="C3" s="48"/>
    </row>
    <row r="4" spans="1:3" ht="12.95" customHeight="1" x14ac:dyDescent="0.2"/>
    <row r="5" spans="1:3" ht="12.95" customHeight="1" x14ac:dyDescent="0.2">
      <c r="B5" s="358" t="s">
        <v>209</v>
      </c>
      <c r="C5" s="358"/>
    </row>
    <row r="6" spans="1:3" s="46" customFormat="1" ht="12.95" customHeight="1" x14ac:dyDescent="0.2"/>
    <row r="7" spans="1:3" s="46" customFormat="1" ht="27" customHeight="1" x14ac:dyDescent="0.2">
      <c r="A7" s="51" t="s">
        <v>20</v>
      </c>
      <c r="B7" s="51" t="s">
        <v>21</v>
      </c>
      <c r="C7" s="51" t="s">
        <v>193</v>
      </c>
    </row>
    <row r="8" spans="1:3" s="47" customFormat="1" ht="12.95" customHeight="1" x14ac:dyDescent="0.2">
      <c r="A8" s="51" t="s">
        <v>26</v>
      </c>
      <c r="B8" s="51" t="s">
        <v>27</v>
      </c>
      <c r="C8" s="51" t="s">
        <v>28</v>
      </c>
    </row>
    <row r="9" spans="1:3" s="52" customFormat="1" ht="41.1" customHeight="1" x14ac:dyDescent="0.2">
      <c r="A9" s="53" t="s">
        <v>26</v>
      </c>
      <c r="B9" s="54" t="s">
        <v>210</v>
      </c>
      <c r="C9" s="57" t="s">
        <v>211</v>
      </c>
    </row>
    <row r="10" spans="1:3" s="52" customFormat="1" ht="98.1" customHeight="1" x14ac:dyDescent="0.2">
      <c r="A10" s="53" t="s">
        <v>27</v>
      </c>
      <c r="B10" s="54" t="s">
        <v>212</v>
      </c>
      <c r="C10" s="57" t="s">
        <v>213</v>
      </c>
    </row>
    <row r="11" spans="1:3" s="1" customFormat="1" ht="12.95" customHeight="1" x14ac:dyDescent="0.2"/>
  </sheetData>
  <mergeCells count="1">
    <mergeCell ref="B5:C5"/>
  </mergeCells>
  <pageMargins left="0.78740157480314965" right="0.19685039370078741" top="0.19685039370078741" bottom="0.19685039370078741" header="0" footer="0"/>
  <pageSetup paperSize="9" firstPageNumber="10" fitToHeight="0" pageOrder="overThenDown" orientation="landscape" useFirstPageNumber="1"/>
  <headerFooter>
    <oddFooter>&amp;C&amp;"Arial,normal"&amp;8&amp;P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outlinePr summaryBelow="0" summaryRight="0"/>
    <pageSetUpPr autoPageBreaks="0" fitToPage="1"/>
  </sheetPr>
  <dimension ref="A1:C14"/>
  <sheetViews>
    <sheetView workbookViewId="0"/>
  </sheetViews>
  <sheetFormatPr defaultColWidth="10.5" defaultRowHeight="11.45" customHeight="1" x14ac:dyDescent="0.2"/>
  <cols>
    <col min="1" max="1" width="11.6640625" style="47" customWidth="1"/>
    <col min="2" max="2" width="35" style="46" customWidth="1"/>
    <col min="3" max="3" width="70" style="46" customWidth="1"/>
  </cols>
  <sheetData>
    <row r="1" spans="1:3" ht="12.95" customHeight="1" x14ac:dyDescent="0.2">
      <c r="A1" s="61" t="s">
        <v>564</v>
      </c>
      <c r="B1" s="61"/>
      <c r="C1" s="61"/>
    </row>
    <row r="2" spans="1:3" ht="12.95" customHeight="1" x14ac:dyDescent="0.2"/>
    <row r="3" spans="1:3" ht="12.95" customHeight="1" x14ac:dyDescent="0.2">
      <c r="A3" s="61" t="s">
        <v>572</v>
      </c>
      <c r="B3" s="70"/>
      <c r="C3" s="70"/>
    </row>
    <row r="4" spans="1:3" ht="12.95" customHeight="1" x14ac:dyDescent="0.2"/>
    <row r="5" spans="1:3" ht="12.95" customHeight="1" x14ac:dyDescent="0.2">
      <c r="C5" s="81" t="s">
        <v>573</v>
      </c>
    </row>
    <row r="6" spans="1:3" s="46" customFormat="1" ht="12.95" customHeight="1" x14ac:dyDescent="0.2"/>
    <row r="7" spans="1:3" s="46" customFormat="1" ht="27" customHeight="1" x14ac:dyDescent="0.2">
      <c r="A7" s="51" t="s">
        <v>20</v>
      </c>
      <c r="B7" s="51" t="s">
        <v>21</v>
      </c>
      <c r="C7" s="51" t="s">
        <v>193</v>
      </c>
    </row>
    <row r="8" spans="1:3" s="47" customFormat="1" ht="12.95" customHeight="1" x14ac:dyDescent="0.2">
      <c r="A8" s="51" t="s">
        <v>26</v>
      </c>
      <c r="B8" s="51" t="s">
        <v>27</v>
      </c>
      <c r="C8" s="51" t="s">
        <v>28</v>
      </c>
    </row>
    <row r="9" spans="1:3" s="52" customFormat="1" ht="56.1" customHeight="1" x14ac:dyDescent="0.2">
      <c r="A9" s="53" t="s">
        <v>26</v>
      </c>
      <c r="B9" s="54" t="s">
        <v>574</v>
      </c>
      <c r="C9" s="55" t="s">
        <v>575</v>
      </c>
    </row>
    <row r="10" spans="1:3" s="52" customFormat="1" ht="41.1" customHeight="1" x14ac:dyDescent="0.2">
      <c r="A10" s="53" t="s">
        <v>27</v>
      </c>
      <c r="B10" s="54" t="s">
        <v>576</v>
      </c>
      <c r="C10" s="55" t="s">
        <v>577</v>
      </c>
    </row>
    <row r="11" spans="1:3" s="52" customFormat="1" ht="27" customHeight="1" x14ac:dyDescent="0.2">
      <c r="A11" s="53" t="s">
        <v>28</v>
      </c>
      <c r="B11" s="54" t="s">
        <v>578</v>
      </c>
      <c r="C11" s="55" t="s">
        <v>579</v>
      </c>
    </row>
    <row r="12" spans="1:3" s="52" customFormat="1" ht="27" customHeight="1" x14ac:dyDescent="0.2">
      <c r="A12" s="53" t="s">
        <v>29</v>
      </c>
      <c r="B12" s="54" t="s">
        <v>580</v>
      </c>
      <c r="C12" s="55" t="s">
        <v>581</v>
      </c>
    </row>
    <row r="13" spans="1:3" s="52" customFormat="1" ht="69.95" customHeight="1" x14ac:dyDescent="0.2">
      <c r="A13" s="53" t="s">
        <v>30</v>
      </c>
      <c r="B13" s="54" t="s">
        <v>582</v>
      </c>
      <c r="C13" s="55" t="s">
        <v>583</v>
      </c>
    </row>
    <row r="14" spans="1:3" s="1" customFormat="1" ht="12.95" customHeight="1" x14ac:dyDescent="0.2"/>
  </sheetData>
  <pageMargins left="0.78740157480314965" right="0.19685039370078741" top="0.19685039370078741" bottom="0.19685039370078741" header="0" footer="0"/>
  <pageSetup paperSize="9" firstPageNumber="89" fitToHeight="0" pageOrder="overThenDown" orientation="portrait" useFirstPageNumber="1"/>
  <headerFooter>
    <oddFooter>&amp;C&amp;"Arial,normal"&amp;8&amp;P</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outlinePr summaryBelow="0" summaryRight="0"/>
    <pageSetUpPr autoPageBreaks="0" fitToPage="1"/>
  </sheetPr>
  <dimension ref="A1:C9"/>
  <sheetViews>
    <sheetView workbookViewId="0"/>
  </sheetViews>
  <sheetFormatPr defaultColWidth="10.5" defaultRowHeight="11.45" customHeight="1" x14ac:dyDescent="0.2"/>
  <cols>
    <col min="1" max="1" width="11.6640625" style="47" customWidth="1"/>
    <col min="2" max="2" width="35" style="46" customWidth="1"/>
    <col min="3" max="3" width="70" style="46" customWidth="1"/>
  </cols>
  <sheetData>
    <row r="1" spans="1:3" ht="12.95" customHeight="1" x14ac:dyDescent="0.2">
      <c r="A1" s="61" t="s">
        <v>564</v>
      </c>
      <c r="B1" s="70"/>
      <c r="C1" s="70"/>
    </row>
    <row r="2" spans="1:3" ht="12.95" customHeight="1" x14ac:dyDescent="0.2"/>
    <row r="3" spans="1:3" ht="12.95" customHeight="1" x14ac:dyDescent="0.2">
      <c r="A3" s="61" t="s">
        <v>584</v>
      </c>
      <c r="B3" s="70"/>
      <c r="C3" s="70"/>
    </row>
    <row r="4" spans="1:3" ht="12.95" customHeight="1" x14ac:dyDescent="0.2"/>
    <row r="5" spans="1:3" ht="12.95" customHeight="1" x14ac:dyDescent="0.2">
      <c r="C5" s="81" t="s">
        <v>585</v>
      </c>
    </row>
    <row r="6" spans="1:3" s="46" customFormat="1" ht="12.95" customHeight="1" x14ac:dyDescent="0.2"/>
    <row r="7" spans="1:3" s="46" customFormat="1" ht="27" customHeight="1" x14ac:dyDescent="0.2">
      <c r="A7" s="51" t="s">
        <v>20</v>
      </c>
      <c r="B7" s="51" t="s">
        <v>21</v>
      </c>
      <c r="C7" s="51" t="s">
        <v>193</v>
      </c>
    </row>
    <row r="8" spans="1:3" s="47" customFormat="1" ht="12.95" customHeight="1" x14ac:dyDescent="0.2">
      <c r="A8" s="51" t="s">
        <v>26</v>
      </c>
      <c r="B8" s="51" t="s">
        <v>27</v>
      </c>
      <c r="C8" s="51" t="s">
        <v>28</v>
      </c>
    </row>
    <row r="9" spans="1:3" s="1" customFormat="1" ht="12.95" customHeight="1" x14ac:dyDescent="0.2"/>
  </sheetData>
  <pageMargins left="0.78740157480314965" right="0.19685039370078741" top="0.19685039370078741" bottom="0.19685039370078741" header="0" footer="0"/>
  <pageSetup paperSize="9" firstPageNumber="90" fitToHeight="0" pageOrder="overThenDown" orientation="portrait" useFirstPageNumber="1"/>
  <headerFooter>
    <oddFooter>&amp;C&amp;"Arial,normal"&amp;8&amp;P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outlinePr summaryBelow="0" summaryRight="0"/>
    <pageSetUpPr autoPageBreaks="0" fitToPage="1"/>
  </sheetPr>
  <dimension ref="A1:H20"/>
  <sheetViews>
    <sheetView workbookViewId="0"/>
  </sheetViews>
  <sheetFormatPr defaultColWidth="10.5" defaultRowHeight="11.45" customHeight="1" x14ac:dyDescent="0.2"/>
  <cols>
    <col min="1" max="1" width="11.6640625" style="1" customWidth="1"/>
    <col min="2" max="2" width="29.1640625" style="1" customWidth="1"/>
    <col min="3" max="8" width="21.6640625" style="1" customWidth="1"/>
  </cols>
  <sheetData>
    <row r="1" spans="1:8" s="1" customFormat="1" ht="12.95" customHeight="1" x14ac:dyDescent="0.2">
      <c r="A1" s="71" t="s">
        <v>586</v>
      </c>
      <c r="B1" s="71"/>
      <c r="C1" s="71"/>
      <c r="D1" s="71"/>
      <c r="E1" s="71"/>
      <c r="F1" s="71"/>
      <c r="G1" s="71"/>
      <c r="H1" s="71"/>
    </row>
    <row r="2" spans="1:8" s="1" customFormat="1" ht="11.1" customHeight="1" x14ac:dyDescent="0.2"/>
    <row r="3" spans="1:8" s="1" customFormat="1" ht="12.95" customHeight="1" x14ac:dyDescent="0.2">
      <c r="A3" s="71" t="s">
        <v>587</v>
      </c>
      <c r="B3" s="71"/>
      <c r="C3" s="71"/>
      <c r="D3" s="71"/>
      <c r="E3" s="71"/>
      <c r="F3" s="71"/>
      <c r="G3" s="71"/>
      <c r="H3" s="71"/>
    </row>
    <row r="4" spans="1:8" s="1" customFormat="1" ht="12.95" customHeight="1" x14ac:dyDescent="0.2">
      <c r="A4" s="72" t="s">
        <v>88</v>
      </c>
      <c r="B4" s="72"/>
      <c r="C4" s="72"/>
      <c r="D4" s="72"/>
      <c r="E4" s="72"/>
      <c r="F4" s="72"/>
      <c r="G4" s="72"/>
      <c r="H4" s="72"/>
    </row>
    <row r="5" spans="1:8" s="1" customFormat="1" ht="12.95" customHeight="1" x14ac:dyDescent="0.2">
      <c r="H5" s="81" t="s">
        <v>588</v>
      </c>
    </row>
    <row r="6" spans="1:8" s="1" customFormat="1" ht="11.1" customHeight="1" x14ac:dyDescent="0.2"/>
    <row r="7" spans="1:8" ht="12.95" customHeight="1" x14ac:dyDescent="0.2">
      <c r="A7" s="363" t="s">
        <v>20</v>
      </c>
      <c r="B7" s="363" t="s">
        <v>589</v>
      </c>
      <c r="C7" s="242" t="s">
        <v>590</v>
      </c>
      <c r="D7" s="242"/>
      <c r="E7" s="242"/>
      <c r="F7" s="242"/>
      <c r="G7" s="242"/>
      <c r="H7" s="242"/>
    </row>
    <row r="8" spans="1:8" ht="56.1" customHeight="1" x14ac:dyDescent="0.2">
      <c r="A8" s="383"/>
      <c r="B8" s="383"/>
      <c r="C8" s="242" t="s">
        <v>591</v>
      </c>
      <c r="D8" s="242"/>
      <c r="E8" s="384" t="s">
        <v>592</v>
      </c>
      <c r="F8" s="384"/>
      <c r="G8" s="242" t="s">
        <v>593</v>
      </c>
      <c r="H8" s="242"/>
    </row>
    <row r="9" spans="1:8" ht="41.1" customHeight="1" x14ac:dyDescent="0.2">
      <c r="A9" s="364"/>
      <c r="B9" s="364"/>
      <c r="C9" s="7" t="s">
        <v>594</v>
      </c>
      <c r="D9" s="7" t="s">
        <v>594</v>
      </c>
      <c r="E9" s="7" t="s">
        <v>594</v>
      </c>
      <c r="F9" s="7" t="s">
        <v>594</v>
      </c>
      <c r="G9" s="7" t="s">
        <v>594</v>
      </c>
      <c r="H9" s="7" t="s">
        <v>594</v>
      </c>
    </row>
    <row r="10" spans="1:8" ht="12.95" customHeight="1" x14ac:dyDescent="0.2">
      <c r="A10" s="7" t="s">
        <v>26</v>
      </c>
      <c r="B10" s="7" t="s">
        <v>27</v>
      </c>
      <c r="C10" s="7" t="s">
        <v>28</v>
      </c>
      <c r="D10" s="7" t="s">
        <v>29</v>
      </c>
      <c r="E10" s="7" t="s">
        <v>30</v>
      </c>
      <c r="F10" s="7" t="s">
        <v>31</v>
      </c>
      <c r="G10" s="7" t="s">
        <v>42</v>
      </c>
      <c r="H10" s="7" t="s">
        <v>36</v>
      </c>
    </row>
    <row r="11" spans="1:8" s="1" customFormat="1" ht="12.95" customHeight="1" x14ac:dyDescent="0.2"/>
    <row r="12" spans="1:8" s="1" customFormat="1" ht="12.95" customHeight="1" x14ac:dyDescent="0.2">
      <c r="A12" s="71" t="s">
        <v>587</v>
      </c>
      <c r="B12" s="71"/>
      <c r="C12" s="71"/>
      <c r="D12" s="71"/>
      <c r="E12" s="71"/>
      <c r="F12" s="71"/>
      <c r="G12" s="71"/>
      <c r="H12" s="71"/>
    </row>
    <row r="13" spans="1:8" s="1" customFormat="1" ht="12.95" customHeight="1" x14ac:dyDescent="0.2">
      <c r="A13" s="76" t="s">
        <v>357</v>
      </c>
      <c r="B13" s="76"/>
      <c r="C13" s="76"/>
      <c r="D13" s="76"/>
      <c r="E13" s="76"/>
      <c r="F13" s="76"/>
      <c r="G13" s="76"/>
      <c r="H13" s="76"/>
    </row>
    <row r="14" spans="1:8" s="1" customFormat="1" ht="12.95" customHeight="1" x14ac:dyDescent="0.2">
      <c r="H14" s="81" t="s">
        <v>588</v>
      </c>
    </row>
    <row r="15" spans="1:8" s="1" customFormat="1" ht="11.1" customHeight="1" x14ac:dyDescent="0.2"/>
    <row r="16" spans="1:8" ht="12.95" customHeight="1" x14ac:dyDescent="0.2">
      <c r="A16" s="363" t="s">
        <v>20</v>
      </c>
      <c r="B16" s="363" t="s">
        <v>589</v>
      </c>
      <c r="C16" s="242" t="s">
        <v>590</v>
      </c>
      <c r="D16" s="242"/>
      <c r="E16" s="242"/>
      <c r="F16" s="242"/>
      <c r="G16" s="242"/>
      <c r="H16" s="242"/>
    </row>
    <row r="17" spans="1:8" ht="56.1" customHeight="1" x14ac:dyDescent="0.2">
      <c r="A17" s="383"/>
      <c r="B17" s="383"/>
      <c r="C17" s="242" t="s">
        <v>591</v>
      </c>
      <c r="D17" s="242"/>
      <c r="E17" s="384" t="s">
        <v>592</v>
      </c>
      <c r="F17" s="384"/>
      <c r="G17" s="242" t="s">
        <v>593</v>
      </c>
      <c r="H17" s="242"/>
    </row>
    <row r="18" spans="1:8" ht="41.1" customHeight="1" x14ac:dyDescent="0.2">
      <c r="A18" s="364"/>
      <c r="B18" s="364"/>
      <c r="C18" s="7" t="s">
        <v>594</v>
      </c>
      <c r="D18" s="7" t="s">
        <v>594</v>
      </c>
      <c r="E18" s="7" t="s">
        <v>594</v>
      </c>
      <c r="F18" s="7" t="s">
        <v>594</v>
      </c>
      <c r="G18" s="7" t="s">
        <v>594</v>
      </c>
      <c r="H18" s="7" t="s">
        <v>594</v>
      </c>
    </row>
    <row r="19" spans="1:8" ht="12.95" customHeight="1" x14ac:dyDescent="0.2">
      <c r="A19" s="7" t="s">
        <v>26</v>
      </c>
      <c r="B19" s="7" t="s">
        <v>27</v>
      </c>
      <c r="C19" s="7" t="s">
        <v>28</v>
      </c>
      <c r="D19" s="7" t="s">
        <v>29</v>
      </c>
      <c r="E19" s="7" t="s">
        <v>30</v>
      </c>
      <c r="F19" s="7" t="s">
        <v>31</v>
      </c>
      <c r="G19" s="7" t="s">
        <v>42</v>
      </c>
      <c r="H19" s="7" t="s">
        <v>36</v>
      </c>
    </row>
    <row r="20" spans="1:8" ht="11.1" customHeight="1" x14ac:dyDescent="0.2"/>
  </sheetData>
  <mergeCells count="12">
    <mergeCell ref="A16:A18"/>
    <mergeCell ref="B16:B18"/>
    <mergeCell ref="C16:H16"/>
    <mergeCell ref="C17:D17"/>
    <mergeCell ref="E17:F17"/>
    <mergeCell ref="G17:H17"/>
    <mergeCell ref="A7:A9"/>
    <mergeCell ref="B7:B9"/>
    <mergeCell ref="C7:H7"/>
    <mergeCell ref="C8:D8"/>
    <mergeCell ref="E8:F8"/>
    <mergeCell ref="G8:H8"/>
  </mergeCells>
  <pageMargins left="0.78740157480314965" right="0.19685039370078741" top="0.19685039370078741" bottom="0.19685039370078741" header="0" footer="0"/>
  <pageSetup paperSize="9" firstPageNumber="91" fitToHeight="0" pageOrder="overThenDown" orientation="landscape" useFirstPageNumber="1"/>
  <headerFooter>
    <oddFooter>&amp;C&amp;"Arial,normal"&amp;8&amp;P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outlinePr summaryBelow="0" summaryRight="0"/>
    <pageSetUpPr autoPageBreaks="0" fitToPage="1"/>
  </sheetPr>
  <dimension ref="A1:H16"/>
  <sheetViews>
    <sheetView workbookViewId="0"/>
  </sheetViews>
  <sheetFormatPr defaultColWidth="10.5" defaultRowHeight="11.45" customHeight="1" x14ac:dyDescent="0.2"/>
  <cols>
    <col min="1" max="1" width="11.6640625" style="47" customWidth="1"/>
    <col min="2" max="2" width="0.1640625" style="52" customWidth="1"/>
    <col min="3" max="3" width="29" style="52" customWidth="1"/>
    <col min="4" max="8" width="25.83203125" style="52" customWidth="1"/>
  </cols>
  <sheetData>
    <row r="1" spans="1:8" s="52" customFormat="1" ht="27" customHeight="1" x14ac:dyDescent="0.2">
      <c r="A1" s="61" t="s">
        <v>595</v>
      </c>
      <c r="B1" s="61"/>
      <c r="C1" s="61"/>
      <c r="D1" s="61"/>
      <c r="E1" s="61"/>
      <c r="F1" s="61"/>
      <c r="G1" s="61"/>
      <c r="H1" s="61"/>
    </row>
    <row r="2" spans="1:8" s="117" customFormat="1" ht="12.95" customHeight="1" x14ac:dyDescent="0.2"/>
    <row r="3" spans="1:8" s="117" customFormat="1" ht="27" customHeight="1" x14ac:dyDescent="0.2">
      <c r="A3" s="61" t="s">
        <v>596</v>
      </c>
      <c r="B3" s="61"/>
      <c r="C3" s="61"/>
      <c r="D3" s="61"/>
      <c r="E3" s="61"/>
      <c r="F3" s="61"/>
      <c r="G3" s="61"/>
      <c r="H3" s="61"/>
    </row>
    <row r="4" spans="1:8" s="117" customFormat="1" ht="12.95" customHeight="1" x14ac:dyDescent="0.2">
      <c r="A4" s="164" t="s">
        <v>88</v>
      </c>
      <c r="B4" s="164"/>
      <c r="C4" s="164"/>
      <c r="D4" s="164"/>
      <c r="E4" s="164"/>
      <c r="F4" s="164"/>
      <c r="G4" s="164"/>
      <c r="H4" s="164"/>
    </row>
    <row r="5" spans="1:8" s="117" customFormat="1" ht="12.95" customHeight="1" x14ac:dyDescent="0.2">
      <c r="H5" s="81" t="s">
        <v>597</v>
      </c>
    </row>
    <row r="6" spans="1:8" s="52" customFormat="1" ht="12.95" customHeight="1" x14ac:dyDescent="0.2"/>
    <row r="7" spans="1:8" s="47" customFormat="1" ht="183" customHeight="1" x14ac:dyDescent="0.2">
      <c r="A7" s="51" t="s">
        <v>20</v>
      </c>
      <c r="B7" s="360" t="s">
        <v>21</v>
      </c>
      <c r="C7" s="360"/>
      <c r="D7" s="51" t="s">
        <v>598</v>
      </c>
      <c r="E7" s="51" t="s">
        <v>599</v>
      </c>
      <c r="F7" s="51" t="s">
        <v>600</v>
      </c>
      <c r="G7" s="51" t="s">
        <v>601</v>
      </c>
      <c r="H7" s="51" t="s">
        <v>141</v>
      </c>
    </row>
    <row r="8" spans="1:8" s="47" customFormat="1" ht="12.95" customHeight="1" x14ac:dyDescent="0.2">
      <c r="A8" s="51" t="s">
        <v>26</v>
      </c>
      <c r="B8" s="360" t="s">
        <v>27</v>
      </c>
      <c r="C8" s="360"/>
      <c r="D8" s="51" t="s">
        <v>28</v>
      </c>
      <c r="E8" s="51" t="s">
        <v>29</v>
      </c>
      <c r="F8" s="51" t="s">
        <v>30</v>
      </c>
      <c r="G8" s="51" t="s">
        <v>31</v>
      </c>
      <c r="H8" s="51" t="s">
        <v>42</v>
      </c>
    </row>
    <row r="9" spans="1:8" s="117" customFormat="1" ht="12.95" customHeight="1" x14ac:dyDescent="0.2"/>
    <row r="10" spans="1:8" s="117" customFormat="1" ht="27" customHeight="1" x14ac:dyDescent="0.2">
      <c r="A10" s="61" t="s">
        <v>596</v>
      </c>
      <c r="B10" s="61"/>
      <c r="C10" s="61"/>
      <c r="D10" s="61"/>
      <c r="E10" s="61"/>
      <c r="F10" s="61"/>
      <c r="G10" s="61"/>
      <c r="H10" s="61"/>
    </row>
    <row r="11" spans="1:8" s="117" customFormat="1" ht="12.95" customHeight="1" x14ac:dyDescent="0.2">
      <c r="A11" s="164" t="s">
        <v>357</v>
      </c>
      <c r="B11" s="164"/>
      <c r="C11" s="164"/>
      <c r="D11" s="164"/>
      <c r="E11" s="164"/>
      <c r="F11" s="164"/>
      <c r="G11" s="164"/>
      <c r="H11" s="164"/>
    </row>
    <row r="12" spans="1:8" s="117" customFormat="1" ht="12.95" customHeight="1" x14ac:dyDescent="0.2">
      <c r="H12" s="81" t="s">
        <v>597</v>
      </c>
    </row>
    <row r="13" spans="1:8" s="117" customFormat="1" ht="12.95" customHeight="1" x14ac:dyDescent="0.2"/>
    <row r="14" spans="1:8" s="47" customFormat="1" ht="183" customHeight="1" x14ac:dyDescent="0.2">
      <c r="A14" s="51" t="s">
        <v>20</v>
      </c>
      <c r="B14" s="360" t="s">
        <v>21</v>
      </c>
      <c r="C14" s="360"/>
      <c r="D14" s="51" t="s">
        <v>598</v>
      </c>
      <c r="E14" s="51" t="s">
        <v>599</v>
      </c>
      <c r="F14" s="51" t="s">
        <v>600</v>
      </c>
      <c r="G14" s="51" t="s">
        <v>601</v>
      </c>
      <c r="H14" s="51" t="s">
        <v>141</v>
      </c>
    </row>
    <row r="15" spans="1:8" s="47" customFormat="1" ht="12.95" customHeight="1" x14ac:dyDescent="0.2">
      <c r="A15" s="51" t="s">
        <v>26</v>
      </c>
      <c r="B15" s="360" t="s">
        <v>27</v>
      </c>
      <c r="C15" s="360"/>
      <c r="D15" s="51" t="s">
        <v>28</v>
      </c>
      <c r="E15" s="51" t="s">
        <v>29</v>
      </c>
      <c r="F15" s="51" t="s">
        <v>30</v>
      </c>
      <c r="G15" s="51" t="s">
        <v>31</v>
      </c>
      <c r="H15" s="51" t="s">
        <v>42</v>
      </c>
    </row>
    <row r="16" spans="1:8" s="1" customFormat="1" ht="12.95" customHeight="1" x14ac:dyDescent="0.2"/>
  </sheetData>
  <mergeCells count="4">
    <mergeCell ref="B7:C7"/>
    <mergeCell ref="B8:C8"/>
    <mergeCell ref="B14:C14"/>
    <mergeCell ref="B15:C15"/>
  </mergeCells>
  <pageMargins left="0.78740157480314965" right="0.19685039370078741" top="0.19685039370078741" bottom="0.19685039370078741" header="0" footer="0"/>
  <pageSetup paperSize="9" firstPageNumber="92" fitToHeight="0" pageOrder="overThenDown" orientation="landscape" useFirstPageNumber="1"/>
  <headerFooter>
    <oddFooter>&amp;C&amp;"Arial,normal"&amp;8&amp;P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outlinePr summaryBelow="0" summaryRight="0"/>
    <pageSetUpPr autoPageBreaks="0" fitToPage="1"/>
  </sheetPr>
  <dimension ref="A1:H16"/>
  <sheetViews>
    <sheetView workbookViewId="0"/>
  </sheetViews>
  <sheetFormatPr defaultColWidth="10.5" defaultRowHeight="11.45" customHeight="1" x14ac:dyDescent="0.2"/>
  <cols>
    <col min="1" max="1" width="11.6640625" style="47" customWidth="1"/>
    <col min="2" max="2" width="0.1640625" style="52" customWidth="1"/>
    <col min="3" max="3" width="29" style="52" customWidth="1"/>
    <col min="4" max="8" width="25.83203125" style="52" customWidth="1"/>
  </cols>
  <sheetData>
    <row r="1" spans="1:8" s="52" customFormat="1" ht="27" customHeight="1" x14ac:dyDescent="0.2">
      <c r="A1" s="61" t="s">
        <v>595</v>
      </c>
      <c r="B1" s="61"/>
      <c r="C1" s="61"/>
      <c r="D1" s="61"/>
      <c r="E1" s="61"/>
      <c r="F1" s="61"/>
      <c r="G1" s="61"/>
      <c r="H1" s="61"/>
    </row>
    <row r="2" spans="1:8" s="117" customFormat="1" ht="12.95" customHeight="1" x14ac:dyDescent="0.2"/>
    <row r="3" spans="1:8" s="117" customFormat="1" ht="27" customHeight="1" x14ac:dyDescent="0.2">
      <c r="A3" s="61" t="s">
        <v>596</v>
      </c>
      <c r="B3" s="61"/>
      <c r="C3" s="61"/>
      <c r="D3" s="61"/>
      <c r="E3" s="61"/>
      <c r="F3" s="61"/>
      <c r="G3" s="61"/>
      <c r="H3" s="61"/>
    </row>
    <row r="4" spans="1:8" s="117" customFormat="1" ht="12.95" customHeight="1" x14ac:dyDescent="0.2">
      <c r="A4" s="164" t="s">
        <v>602</v>
      </c>
      <c r="B4" s="164"/>
      <c r="C4" s="164"/>
      <c r="D4" s="164"/>
      <c r="E4" s="164"/>
      <c r="F4" s="164"/>
      <c r="G4" s="164"/>
      <c r="H4" s="164"/>
    </row>
    <row r="5" spans="1:8" s="117" customFormat="1" ht="12.95" customHeight="1" x14ac:dyDescent="0.2">
      <c r="H5" s="81" t="s">
        <v>597</v>
      </c>
    </row>
    <row r="6" spans="1:8" s="52" customFormat="1" ht="12.95" customHeight="1" x14ac:dyDescent="0.2"/>
    <row r="7" spans="1:8" s="47" customFormat="1" ht="183" customHeight="1" x14ac:dyDescent="0.2">
      <c r="A7" s="51" t="s">
        <v>20</v>
      </c>
      <c r="B7" s="360" t="s">
        <v>21</v>
      </c>
      <c r="C7" s="360"/>
      <c r="D7" s="51" t="s">
        <v>598</v>
      </c>
      <c r="E7" s="51" t="s">
        <v>599</v>
      </c>
      <c r="F7" s="51" t="s">
        <v>600</v>
      </c>
      <c r="G7" s="51" t="s">
        <v>601</v>
      </c>
      <c r="H7" s="51" t="s">
        <v>141</v>
      </c>
    </row>
    <row r="8" spans="1:8" s="47" customFormat="1" ht="12.95" customHeight="1" x14ac:dyDescent="0.2">
      <c r="A8" s="51" t="s">
        <v>26</v>
      </c>
      <c r="B8" s="360" t="s">
        <v>27</v>
      </c>
      <c r="C8" s="360"/>
      <c r="D8" s="51" t="s">
        <v>28</v>
      </c>
      <c r="E8" s="51" t="s">
        <v>29</v>
      </c>
      <c r="F8" s="51" t="s">
        <v>30</v>
      </c>
      <c r="G8" s="51" t="s">
        <v>31</v>
      </c>
      <c r="H8" s="51" t="s">
        <v>42</v>
      </c>
    </row>
    <row r="9" spans="1:8" s="117" customFormat="1" ht="12.95" customHeight="1" x14ac:dyDescent="0.2"/>
    <row r="10" spans="1:8" s="117" customFormat="1" ht="27" customHeight="1" x14ac:dyDescent="0.2">
      <c r="A10" s="61" t="s">
        <v>596</v>
      </c>
      <c r="B10" s="61"/>
      <c r="C10" s="61"/>
      <c r="D10" s="61"/>
      <c r="E10" s="61"/>
      <c r="F10" s="61"/>
      <c r="G10" s="61"/>
      <c r="H10" s="61"/>
    </row>
    <row r="11" spans="1:8" s="117" customFormat="1" ht="12.95" customHeight="1" x14ac:dyDescent="0.2">
      <c r="A11" s="164" t="s">
        <v>603</v>
      </c>
      <c r="B11" s="164"/>
      <c r="C11" s="164"/>
      <c r="D11" s="164"/>
      <c r="E11" s="164"/>
      <c r="F11" s="164"/>
      <c r="G11" s="164"/>
      <c r="H11" s="164"/>
    </row>
    <row r="12" spans="1:8" s="117" customFormat="1" ht="12.95" customHeight="1" x14ac:dyDescent="0.2">
      <c r="H12" s="81" t="s">
        <v>597</v>
      </c>
    </row>
    <row r="13" spans="1:8" s="117" customFormat="1" ht="12.95" customHeight="1" x14ac:dyDescent="0.2"/>
    <row r="14" spans="1:8" s="47" customFormat="1" ht="183" customHeight="1" x14ac:dyDescent="0.2">
      <c r="A14" s="51" t="s">
        <v>20</v>
      </c>
      <c r="B14" s="360" t="s">
        <v>21</v>
      </c>
      <c r="C14" s="360"/>
      <c r="D14" s="51" t="s">
        <v>598</v>
      </c>
      <c r="E14" s="51" t="s">
        <v>599</v>
      </c>
      <c r="F14" s="51" t="s">
        <v>600</v>
      </c>
      <c r="G14" s="51" t="s">
        <v>601</v>
      </c>
      <c r="H14" s="51" t="s">
        <v>141</v>
      </c>
    </row>
    <row r="15" spans="1:8" s="47" customFormat="1" ht="12.95" customHeight="1" x14ac:dyDescent="0.2">
      <c r="A15" s="51" t="s">
        <v>26</v>
      </c>
      <c r="B15" s="360" t="s">
        <v>27</v>
      </c>
      <c r="C15" s="360"/>
      <c r="D15" s="51" t="s">
        <v>28</v>
      </c>
      <c r="E15" s="51" t="s">
        <v>29</v>
      </c>
      <c r="F15" s="51" t="s">
        <v>30</v>
      </c>
      <c r="G15" s="51" t="s">
        <v>31</v>
      </c>
      <c r="H15" s="51" t="s">
        <v>42</v>
      </c>
    </row>
    <row r="16" spans="1:8" s="1" customFormat="1" ht="12.95" customHeight="1" x14ac:dyDescent="0.2"/>
  </sheetData>
  <mergeCells count="4">
    <mergeCell ref="B7:C7"/>
    <mergeCell ref="B8:C8"/>
    <mergeCell ref="B14:C14"/>
    <mergeCell ref="B15:C15"/>
  </mergeCells>
  <pageMargins left="0.78740157480314965" right="0.19685039370078741" top="0.19685039370078741" bottom="0.19685039370078741" header="0" footer="0"/>
  <pageSetup paperSize="9" firstPageNumber="93" fitToHeight="0" pageOrder="overThenDown" orientation="landscape" useFirstPageNumber="1"/>
  <headerFooter>
    <oddFooter>&amp;C&amp;"Arial,normal"&amp;8&amp;P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outlinePr summaryBelow="0" summaryRight="0"/>
    <pageSetUpPr autoPageBreaks="0" fitToPage="1"/>
  </sheetPr>
  <dimension ref="A1:H16"/>
  <sheetViews>
    <sheetView workbookViewId="0"/>
  </sheetViews>
  <sheetFormatPr defaultColWidth="10.5" defaultRowHeight="11.45" customHeight="1" x14ac:dyDescent="0.2"/>
  <cols>
    <col min="1" max="1" width="11.6640625" style="47" customWidth="1"/>
    <col min="2" max="2" width="0.1640625" style="52" customWidth="1"/>
    <col min="3" max="3" width="29" style="52" customWidth="1"/>
    <col min="4" max="8" width="25.83203125" style="52" customWidth="1"/>
  </cols>
  <sheetData>
    <row r="1" spans="1:8" s="52" customFormat="1" ht="27" customHeight="1" x14ac:dyDescent="0.2">
      <c r="A1" s="61" t="s">
        <v>604</v>
      </c>
      <c r="B1" s="61"/>
      <c r="C1" s="61"/>
      <c r="D1" s="61"/>
      <c r="E1" s="61"/>
      <c r="F1" s="61"/>
      <c r="G1" s="61"/>
      <c r="H1" s="61"/>
    </row>
    <row r="2" spans="1:8" s="117" customFormat="1" ht="12.95" customHeight="1" x14ac:dyDescent="0.2"/>
    <row r="3" spans="1:8" s="117" customFormat="1" ht="27" customHeight="1" x14ac:dyDescent="0.2">
      <c r="A3" s="385" t="s">
        <v>605</v>
      </c>
      <c r="B3" s="385"/>
      <c r="C3" s="385"/>
      <c r="D3" s="385"/>
      <c r="E3" s="385"/>
      <c r="F3" s="385"/>
      <c r="G3" s="385"/>
      <c r="H3" s="385"/>
    </row>
    <row r="4" spans="1:8" s="117" customFormat="1" ht="12.95" customHeight="1" x14ac:dyDescent="0.2">
      <c r="A4" s="164" t="s">
        <v>88</v>
      </c>
      <c r="B4" s="164"/>
      <c r="C4" s="164"/>
      <c r="D4" s="164"/>
      <c r="E4" s="164"/>
      <c r="F4" s="164"/>
      <c r="G4" s="164"/>
      <c r="H4" s="164"/>
    </row>
    <row r="5" spans="1:8" s="117" customFormat="1" ht="12.95" customHeight="1" x14ac:dyDescent="0.2">
      <c r="H5" s="81" t="s">
        <v>606</v>
      </c>
    </row>
    <row r="6" spans="1:8" s="52" customFormat="1" ht="12.95" customHeight="1" x14ac:dyDescent="0.2"/>
    <row r="7" spans="1:8" s="47" customFormat="1" ht="168.95" customHeight="1" x14ac:dyDescent="0.2">
      <c r="A7" s="51" t="s">
        <v>20</v>
      </c>
      <c r="B7" s="360" t="s">
        <v>21</v>
      </c>
      <c r="C7" s="360"/>
      <c r="D7" s="51" t="s">
        <v>598</v>
      </c>
      <c r="E7" s="51" t="s">
        <v>599</v>
      </c>
      <c r="F7" s="51" t="s">
        <v>607</v>
      </c>
      <c r="G7" s="51" t="s">
        <v>608</v>
      </c>
      <c r="H7" s="51" t="s">
        <v>141</v>
      </c>
    </row>
    <row r="8" spans="1:8" s="47" customFormat="1" ht="12.95" customHeight="1" x14ac:dyDescent="0.2">
      <c r="A8" s="51" t="s">
        <v>26</v>
      </c>
      <c r="B8" s="360" t="s">
        <v>27</v>
      </c>
      <c r="C8" s="360"/>
      <c r="D8" s="51" t="s">
        <v>28</v>
      </c>
      <c r="E8" s="51" t="s">
        <v>29</v>
      </c>
      <c r="F8" s="51" t="s">
        <v>30</v>
      </c>
      <c r="G8" s="51" t="s">
        <v>31</v>
      </c>
      <c r="H8" s="51" t="s">
        <v>42</v>
      </c>
    </row>
    <row r="9" spans="1:8" s="117" customFormat="1" ht="12.95" customHeight="1" x14ac:dyDescent="0.2"/>
    <row r="10" spans="1:8" s="117" customFormat="1" ht="27" customHeight="1" x14ac:dyDescent="0.2">
      <c r="A10" s="61" t="s">
        <v>605</v>
      </c>
      <c r="B10" s="61"/>
      <c r="C10" s="61"/>
      <c r="D10" s="61"/>
      <c r="E10" s="61"/>
      <c r="F10" s="61"/>
      <c r="G10" s="61"/>
      <c r="H10" s="61"/>
    </row>
    <row r="11" spans="1:8" s="117" customFormat="1" ht="12.95" customHeight="1" x14ac:dyDescent="0.2">
      <c r="A11" s="164" t="s">
        <v>357</v>
      </c>
      <c r="B11" s="164"/>
      <c r="C11" s="164"/>
      <c r="D11" s="164"/>
      <c r="E11" s="164"/>
      <c r="F11" s="164"/>
      <c r="G11" s="164"/>
      <c r="H11" s="164"/>
    </row>
    <row r="12" spans="1:8" s="117" customFormat="1" ht="12.95" customHeight="1" x14ac:dyDescent="0.2">
      <c r="H12" s="81" t="s">
        <v>606</v>
      </c>
    </row>
    <row r="13" spans="1:8" s="117" customFormat="1" ht="12.95" customHeight="1" x14ac:dyDescent="0.2"/>
    <row r="14" spans="1:8" s="47" customFormat="1" ht="168.95" customHeight="1" x14ac:dyDescent="0.2">
      <c r="A14" s="51" t="s">
        <v>20</v>
      </c>
      <c r="B14" s="360" t="s">
        <v>21</v>
      </c>
      <c r="C14" s="360"/>
      <c r="D14" s="51" t="s">
        <v>598</v>
      </c>
      <c r="E14" s="51" t="s">
        <v>599</v>
      </c>
      <c r="F14" s="51" t="s">
        <v>607</v>
      </c>
      <c r="G14" s="51" t="s">
        <v>608</v>
      </c>
      <c r="H14" s="51" t="s">
        <v>141</v>
      </c>
    </row>
    <row r="15" spans="1:8" s="47" customFormat="1" ht="12.95" customHeight="1" x14ac:dyDescent="0.2">
      <c r="A15" s="51" t="s">
        <v>26</v>
      </c>
      <c r="B15" s="360" t="s">
        <v>27</v>
      </c>
      <c r="C15" s="360"/>
      <c r="D15" s="51" t="s">
        <v>28</v>
      </c>
      <c r="E15" s="51" t="s">
        <v>29</v>
      </c>
      <c r="F15" s="51" t="s">
        <v>30</v>
      </c>
      <c r="G15" s="51" t="s">
        <v>31</v>
      </c>
      <c r="H15" s="51" t="s">
        <v>42</v>
      </c>
    </row>
    <row r="16" spans="1:8" s="1" customFormat="1" ht="12.95" customHeight="1" x14ac:dyDescent="0.2"/>
  </sheetData>
  <mergeCells count="5">
    <mergeCell ref="A3:H3"/>
    <mergeCell ref="B7:C7"/>
    <mergeCell ref="B8:C8"/>
    <mergeCell ref="B14:C14"/>
    <mergeCell ref="B15:C15"/>
  </mergeCells>
  <pageMargins left="0.78740157480314965" right="0.19685039370078741" top="0.19685039370078741" bottom="0.19685039370078741" header="0" footer="0"/>
  <pageSetup paperSize="9" firstPageNumber="94" fitToHeight="0" pageOrder="overThenDown" orientation="landscape" useFirstPageNumber="1"/>
  <headerFooter>
    <oddFooter>&amp;C&amp;"Arial,normal"&amp;8&amp;P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outlinePr summaryBelow="0" summaryRight="0"/>
    <pageSetUpPr autoPageBreaks="0" fitToPage="1"/>
  </sheetPr>
  <dimension ref="A1:H16"/>
  <sheetViews>
    <sheetView workbookViewId="0"/>
  </sheetViews>
  <sheetFormatPr defaultColWidth="10.5" defaultRowHeight="11.45" customHeight="1" x14ac:dyDescent="0.2"/>
  <cols>
    <col min="1" max="1" width="11.6640625" style="47" customWidth="1"/>
    <col min="2" max="2" width="0.1640625" style="52" customWidth="1"/>
    <col min="3" max="3" width="29" style="52" customWidth="1"/>
    <col min="4" max="8" width="25.83203125" style="52" customWidth="1"/>
  </cols>
  <sheetData>
    <row r="1" spans="1:8" s="52" customFormat="1" ht="27" customHeight="1" x14ac:dyDescent="0.2">
      <c r="A1" s="61" t="s">
        <v>604</v>
      </c>
      <c r="B1" s="61"/>
      <c r="C1" s="61"/>
      <c r="D1" s="61"/>
      <c r="E1" s="61"/>
      <c r="F1" s="61"/>
      <c r="G1" s="61"/>
      <c r="H1" s="61"/>
    </row>
    <row r="2" spans="1:8" s="117" customFormat="1" ht="12.95" customHeight="1" x14ac:dyDescent="0.2"/>
    <row r="3" spans="1:8" s="117" customFormat="1" ht="27" customHeight="1" x14ac:dyDescent="0.2">
      <c r="A3" s="61" t="s">
        <v>605</v>
      </c>
      <c r="B3" s="61"/>
      <c r="C3" s="61"/>
      <c r="D3" s="61"/>
      <c r="E3" s="61"/>
      <c r="F3" s="61"/>
      <c r="G3" s="61"/>
      <c r="H3" s="61"/>
    </row>
    <row r="4" spans="1:8" s="117" customFormat="1" ht="12.95" customHeight="1" x14ac:dyDescent="0.2">
      <c r="A4" s="164" t="s">
        <v>602</v>
      </c>
      <c r="B4" s="164"/>
      <c r="C4" s="164"/>
      <c r="D4" s="164"/>
      <c r="E4" s="164"/>
      <c r="F4" s="164"/>
      <c r="G4" s="164"/>
      <c r="H4" s="164"/>
    </row>
    <row r="5" spans="1:8" s="117" customFormat="1" ht="12.95" customHeight="1" x14ac:dyDescent="0.2">
      <c r="H5" s="81" t="s">
        <v>606</v>
      </c>
    </row>
    <row r="6" spans="1:8" s="52" customFormat="1" ht="12.95" customHeight="1" x14ac:dyDescent="0.2"/>
    <row r="7" spans="1:8" s="47" customFormat="1" ht="168.95" customHeight="1" x14ac:dyDescent="0.2">
      <c r="A7" s="51" t="s">
        <v>20</v>
      </c>
      <c r="B7" s="360" t="s">
        <v>21</v>
      </c>
      <c r="C7" s="360"/>
      <c r="D7" s="51" t="s">
        <v>598</v>
      </c>
      <c r="E7" s="51" t="s">
        <v>599</v>
      </c>
      <c r="F7" s="51" t="s">
        <v>607</v>
      </c>
      <c r="G7" s="51" t="s">
        <v>608</v>
      </c>
      <c r="H7" s="51" t="s">
        <v>141</v>
      </c>
    </row>
    <row r="8" spans="1:8" s="47" customFormat="1" ht="12.95" customHeight="1" x14ac:dyDescent="0.2">
      <c r="A8" s="51" t="s">
        <v>26</v>
      </c>
      <c r="B8" s="360" t="s">
        <v>27</v>
      </c>
      <c r="C8" s="360"/>
      <c r="D8" s="51" t="s">
        <v>28</v>
      </c>
      <c r="E8" s="51" t="s">
        <v>29</v>
      </c>
      <c r="F8" s="51" t="s">
        <v>30</v>
      </c>
      <c r="G8" s="51" t="s">
        <v>31</v>
      </c>
      <c r="H8" s="51" t="s">
        <v>42</v>
      </c>
    </row>
    <row r="9" spans="1:8" s="117" customFormat="1" ht="12.95" customHeight="1" x14ac:dyDescent="0.2"/>
    <row r="10" spans="1:8" s="117" customFormat="1" ht="27" customHeight="1" x14ac:dyDescent="0.2">
      <c r="A10" s="61" t="s">
        <v>605</v>
      </c>
      <c r="B10" s="61"/>
      <c r="C10" s="61"/>
      <c r="D10" s="61"/>
      <c r="E10" s="61"/>
      <c r="F10" s="61"/>
      <c r="G10" s="61"/>
      <c r="H10" s="61"/>
    </row>
    <row r="11" spans="1:8" s="117" customFormat="1" ht="12.95" customHeight="1" x14ac:dyDescent="0.2">
      <c r="A11" s="164" t="s">
        <v>603</v>
      </c>
      <c r="B11" s="164"/>
      <c r="C11" s="164"/>
      <c r="D11" s="164"/>
      <c r="E11" s="164"/>
      <c r="F11" s="164"/>
      <c r="G11" s="164"/>
      <c r="H11" s="164"/>
    </row>
    <row r="12" spans="1:8" s="117" customFormat="1" ht="12.95" customHeight="1" x14ac:dyDescent="0.2">
      <c r="H12" s="81" t="s">
        <v>606</v>
      </c>
    </row>
    <row r="13" spans="1:8" s="117" customFormat="1" ht="12.95" customHeight="1" x14ac:dyDescent="0.2"/>
    <row r="14" spans="1:8" s="47" customFormat="1" ht="168.95" customHeight="1" x14ac:dyDescent="0.2">
      <c r="A14" s="51" t="s">
        <v>20</v>
      </c>
      <c r="B14" s="360" t="s">
        <v>21</v>
      </c>
      <c r="C14" s="360"/>
      <c r="D14" s="51" t="s">
        <v>598</v>
      </c>
      <c r="E14" s="51" t="s">
        <v>599</v>
      </c>
      <c r="F14" s="51" t="s">
        <v>607</v>
      </c>
      <c r="G14" s="51" t="s">
        <v>608</v>
      </c>
      <c r="H14" s="51" t="s">
        <v>141</v>
      </c>
    </row>
    <row r="15" spans="1:8" s="47" customFormat="1" ht="12.95" customHeight="1" x14ac:dyDescent="0.2">
      <c r="A15" s="51" t="s">
        <v>26</v>
      </c>
      <c r="B15" s="360" t="s">
        <v>27</v>
      </c>
      <c r="C15" s="360"/>
      <c r="D15" s="51" t="s">
        <v>28</v>
      </c>
      <c r="E15" s="51" t="s">
        <v>29</v>
      </c>
      <c r="F15" s="51" t="s">
        <v>30</v>
      </c>
      <c r="G15" s="51" t="s">
        <v>31</v>
      </c>
      <c r="H15" s="51" t="s">
        <v>42</v>
      </c>
    </row>
    <row r="16" spans="1:8" s="1" customFormat="1" ht="12.95" customHeight="1" x14ac:dyDescent="0.2"/>
  </sheetData>
  <mergeCells count="4">
    <mergeCell ref="B7:C7"/>
    <mergeCell ref="B8:C8"/>
    <mergeCell ref="B14:C14"/>
    <mergeCell ref="B15:C15"/>
  </mergeCells>
  <pageMargins left="0.78740157480314965" right="0.19685039370078741" top="0.19685039370078741" bottom="0.19685039370078741" header="0" footer="0"/>
  <pageSetup paperSize="9" firstPageNumber="95" fitToHeight="0" pageOrder="overThenDown" orientation="landscape" useFirstPageNumber="1"/>
  <headerFooter>
    <oddFooter>&amp;C&amp;"Arial,normal"&amp;8&amp;P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outlinePr summaryBelow="0" summaryRight="0"/>
    <pageSetUpPr autoPageBreaks="0" fitToPage="1"/>
  </sheetPr>
  <dimension ref="A1:D14"/>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609</v>
      </c>
      <c r="B1" s="61"/>
      <c r="C1" s="61"/>
      <c r="D1" s="61"/>
    </row>
    <row r="2" spans="1:4" s="165" customFormat="1" ht="12.95" customHeight="1" x14ac:dyDescent="0.2"/>
    <row r="3" spans="1:4" s="165" customFormat="1" ht="12.95" customHeight="1" x14ac:dyDescent="0.2">
      <c r="A3" s="61" t="s">
        <v>610</v>
      </c>
      <c r="B3" s="61"/>
      <c r="C3" s="61"/>
      <c r="D3" s="61"/>
    </row>
    <row r="4" spans="1:4" s="166" customFormat="1" ht="12.95" customHeight="1" x14ac:dyDescent="0.2"/>
    <row r="5" spans="1:4" s="166" customFormat="1" ht="12.95" customHeight="1" x14ac:dyDescent="0.2">
      <c r="D5" s="81" t="s">
        <v>611</v>
      </c>
    </row>
    <row r="6" spans="1:4" s="166" customFormat="1" ht="12.95" customHeight="1" x14ac:dyDescent="0.2"/>
    <row r="7" spans="1:4" s="47" customFormat="1" ht="27" customHeight="1" x14ac:dyDescent="0.2">
      <c r="A7" s="51" t="s">
        <v>20</v>
      </c>
      <c r="B7" s="51" t="s">
        <v>21</v>
      </c>
      <c r="C7" s="51" t="s">
        <v>94</v>
      </c>
      <c r="D7" s="51" t="s">
        <v>95</v>
      </c>
    </row>
    <row r="8" spans="1:4" s="47" customFormat="1" ht="12.95" customHeight="1" x14ac:dyDescent="0.2">
      <c r="A8" s="51" t="s">
        <v>26</v>
      </c>
      <c r="B8" s="51" t="s">
        <v>27</v>
      </c>
      <c r="C8" s="51" t="s">
        <v>28</v>
      </c>
      <c r="D8" s="51" t="s">
        <v>29</v>
      </c>
    </row>
    <row r="9" spans="1:4" s="52" customFormat="1" ht="27" customHeight="1" x14ac:dyDescent="0.2">
      <c r="A9" s="51" t="s">
        <v>26</v>
      </c>
      <c r="B9" s="68" t="s">
        <v>612</v>
      </c>
      <c r="C9" s="14">
        <v>20704875.989999998</v>
      </c>
      <c r="D9" s="14">
        <v>3888637.49</v>
      </c>
    </row>
    <row r="10" spans="1:4" ht="41.1" customHeight="1" x14ac:dyDescent="0.2">
      <c r="A10" s="51" t="s">
        <v>27</v>
      </c>
      <c r="B10" s="121" t="s">
        <v>613</v>
      </c>
      <c r="C10" s="13">
        <v>5663114.4400000004</v>
      </c>
      <c r="D10" s="13">
        <v>1982856.71</v>
      </c>
    </row>
    <row r="11" spans="1:4" ht="41.1" customHeight="1" x14ac:dyDescent="0.2">
      <c r="A11" s="51" t="s">
        <v>28</v>
      </c>
      <c r="B11" s="121" t="s">
        <v>614</v>
      </c>
      <c r="C11" s="13">
        <v>14836607.939999999</v>
      </c>
      <c r="D11" s="13">
        <v>1892608.35</v>
      </c>
    </row>
    <row r="12" spans="1:4" ht="41.1" customHeight="1" x14ac:dyDescent="0.2">
      <c r="A12" s="51" t="s">
        <v>29</v>
      </c>
      <c r="B12" s="121" t="s">
        <v>615</v>
      </c>
      <c r="C12" s="21">
        <v>205153.61</v>
      </c>
      <c r="D12" s="21">
        <v>13172.43</v>
      </c>
    </row>
    <row r="13" spans="1:4" s="1" customFormat="1" ht="12.95" customHeight="1" x14ac:dyDescent="0.2">
      <c r="A13" s="51" t="s">
        <v>30</v>
      </c>
      <c r="B13" s="68" t="s">
        <v>141</v>
      </c>
      <c r="C13" s="13">
        <v>20704875.989999998</v>
      </c>
      <c r="D13" s="13">
        <v>3888637.49</v>
      </c>
    </row>
    <row r="14" spans="1:4" s="1" customFormat="1" ht="12.95" customHeight="1" x14ac:dyDescent="0.2"/>
  </sheetData>
  <pageMargins left="0.78740157480314965" right="0.19685039370078741" top="0.19685039370078741" bottom="0.19685039370078741" header="0" footer="0"/>
  <pageSetup paperSize="9" firstPageNumber="96" fitToHeight="0" pageOrder="overThenDown" orientation="portrait" useFirstPageNumber="1"/>
  <headerFooter>
    <oddFooter>&amp;C&amp;"Arial,normal"&amp;8&amp;P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outlinePr summaryBelow="0" summaryRight="0"/>
    <pageSetUpPr autoPageBreaks="0" fitToPage="1"/>
  </sheetPr>
  <dimension ref="A1:D14"/>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609</v>
      </c>
      <c r="B1" s="61"/>
      <c r="C1" s="61"/>
      <c r="D1" s="61"/>
    </row>
    <row r="2" spans="1:4" s="165" customFormat="1" ht="12.95" customHeight="1" x14ac:dyDescent="0.2"/>
    <row r="3" spans="1:4" s="165" customFormat="1" ht="12.95" customHeight="1" x14ac:dyDescent="0.2">
      <c r="A3" s="61" t="s">
        <v>610</v>
      </c>
      <c r="B3" s="61"/>
      <c r="C3" s="61"/>
      <c r="D3" s="61"/>
    </row>
    <row r="4" spans="1:4" s="166" customFormat="1" ht="12.95" customHeight="1" x14ac:dyDescent="0.2"/>
    <row r="5" spans="1:4" s="166" customFormat="1" ht="12.95" customHeight="1" x14ac:dyDescent="0.2">
      <c r="D5" s="81" t="s">
        <v>611</v>
      </c>
    </row>
    <row r="6" spans="1:4" s="166" customFormat="1" ht="12.95" customHeight="1" x14ac:dyDescent="0.2"/>
    <row r="7" spans="1:4" s="47" customFormat="1" ht="27" customHeight="1" x14ac:dyDescent="0.2">
      <c r="A7" s="51" t="s">
        <v>20</v>
      </c>
      <c r="B7" s="51" t="s">
        <v>21</v>
      </c>
      <c r="C7" s="7" t="s">
        <v>96</v>
      </c>
      <c r="D7" s="7" t="s">
        <v>97</v>
      </c>
    </row>
    <row r="8" spans="1:4" s="47" customFormat="1" ht="12.95" customHeight="1" x14ac:dyDescent="0.2">
      <c r="A8" s="51" t="s">
        <v>26</v>
      </c>
      <c r="B8" s="51" t="s">
        <v>27</v>
      </c>
      <c r="C8" s="51" t="s">
        <v>28</v>
      </c>
      <c r="D8" s="51" t="s">
        <v>29</v>
      </c>
    </row>
    <row r="9" spans="1:4" s="52" customFormat="1" ht="27" customHeight="1" x14ac:dyDescent="0.2">
      <c r="A9" s="51" t="s">
        <v>26</v>
      </c>
      <c r="B9" s="68" t="s">
        <v>612</v>
      </c>
      <c r="C9" s="13">
        <v>7888435.6200000001</v>
      </c>
      <c r="D9" s="13">
        <v>2318127.56</v>
      </c>
    </row>
    <row r="10" spans="1:4" ht="41.1" customHeight="1" x14ac:dyDescent="0.2">
      <c r="A10" s="51" t="s">
        <v>27</v>
      </c>
      <c r="B10" s="121" t="s">
        <v>613</v>
      </c>
      <c r="C10" s="18">
        <v>0</v>
      </c>
      <c r="D10" s="13">
        <v>1004574.09</v>
      </c>
    </row>
    <row r="11" spans="1:4" ht="41.1" customHeight="1" x14ac:dyDescent="0.2">
      <c r="A11" s="51" t="s">
        <v>28</v>
      </c>
      <c r="B11" s="121" t="s">
        <v>614</v>
      </c>
      <c r="C11" s="13">
        <v>7783444.5800000001</v>
      </c>
      <c r="D11" s="13">
        <v>1300381.04</v>
      </c>
    </row>
    <row r="12" spans="1:4" ht="41.1" customHeight="1" x14ac:dyDescent="0.2">
      <c r="A12" s="51" t="s">
        <v>29</v>
      </c>
      <c r="B12" s="121" t="s">
        <v>615</v>
      </c>
      <c r="C12" s="21">
        <v>104991.03999999999</v>
      </c>
      <c r="D12" s="21">
        <v>13172.43</v>
      </c>
    </row>
    <row r="13" spans="1:4" s="1" customFormat="1" ht="12.95" customHeight="1" x14ac:dyDescent="0.2">
      <c r="A13" s="51" t="s">
        <v>30</v>
      </c>
      <c r="B13" s="68" t="s">
        <v>141</v>
      </c>
      <c r="C13" s="13">
        <v>7888435.6200000001</v>
      </c>
      <c r="D13" s="13">
        <v>2318127.56</v>
      </c>
    </row>
    <row r="14" spans="1:4" s="1" customFormat="1" ht="12.95" customHeight="1" x14ac:dyDescent="0.2"/>
  </sheetData>
  <pageMargins left="0.78740157480314965" right="0.19685039370078741" top="0.19685039370078741" bottom="0.19685039370078741" header="0" footer="0"/>
  <pageSetup paperSize="9" firstPageNumber="97" fitToHeight="0" pageOrder="overThenDown" orientation="portrait" useFirstPageNumber="1"/>
  <headerFooter>
    <oddFooter>&amp;C&amp;"Arial,normal"&amp;8&amp;P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outlinePr summaryBelow="0" summaryRight="0"/>
    <pageSetUpPr autoPageBreaks="0" fitToPage="1"/>
  </sheetPr>
  <dimension ref="A1:E12"/>
  <sheetViews>
    <sheetView workbookViewId="0"/>
  </sheetViews>
  <sheetFormatPr defaultColWidth="10.5" defaultRowHeight="11.45" customHeight="1" x14ac:dyDescent="0.2"/>
  <cols>
    <col min="1" max="1" width="11.6640625" style="47" customWidth="1"/>
    <col min="2" max="2" width="0.1640625" style="52" customWidth="1"/>
    <col min="3" max="3" width="46.5" style="52" customWidth="1"/>
    <col min="4" max="5" width="28.6640625" style="52" customWidth="1"/>
  </cols>
  <sheetData>
    <row r="1" spans="1:5" s="165" customFormat="1" ht="41.1" customHeight="1" x14ac:dyDescent="0.2">
      <c r="A1" s="61" t="s">
        <v>616</v>
      </c>
      <c r="B1" s="61"/>
      <c r="C1" s="61"/>
      <c r="D1" s="61"/>
      <c r="E1" s="61"/>
    </row>
    <row r="2" spans="1:5" s="165" customFormat="1" ht="12.95" customHeight="1" x14ac:dyDescent="0.2"/>
    <row r="3" spans="1:5" s="165" customFormat="1" ht="41.1" customHeight="1" x14ac:dyDescent="0.2">
      <c r="A3" s="61" t="s">
        <v>617</v>
      </c>
      <c r="B3" s="61"/>
      <c r="C3" s="61"/>
      <c r="D3" s="61"/>
      <c r="E3" s="61"/>
    </row>
    <row r="4" spans="1:5" s="166" customFormat="1" ht="12.95" customHeight="1" x14ac:dyDescent="0.2"/>
    <row r="5" spans="1:5" s="166" customFormat="1" ht="12.95" customHeight="1" x14ac:dyDescent="0.2">
      <c r="E5" s="81" t="s">
        <v>618</v>
      </c>
    </row>
    <row r="6" spans="1:5" s="166" customFormat="1" ht="12.95" customHeight="1" x14ac:dyDescent="0.2"/>
    <row r="7" spans="1:5" s="47" customFormat="1" ht="27" customHeight="1" x14ac:dyDescent="0.2">
      <c r="A7" s="51" t="s">
        <v>20</v>
      </c>
      <c r="B7" s="360" t="s">
        <v>21</v>
      </c>
      <c r="C7" s="360"/>
      <c r="D7" s="51" t="s">
        <v>94</v>
      </c>
      <c r="E7" s="51" t="s">
        <v>95</v>
      </c>
    </row>
    <row r="8" spans="1:5" s="47" customFormat="1" ht="12.95" customHeight="1" x14ac:dyDescent="0.2">
      <c r="A8" s="51" t="s">
        <v>26</v>
      </c>
      <c r="B8" s="360" t="s">
        <v>27</v>
      </c>
      <c r="C8" s="360"/>
      <c r="D8" s="51" t="s">
        <v>28</v>
      </c>
      <c r="E8" s="51" t="s">
        <v>29</v>
      </c>
    </row>
    <row r="9" spans="1:5" s="52" customFormat="1" ht="56.1" customHeight="1" x14ac:dyDescent="0.2">
      <c r="A9" s="51" t="s">
        <v>26</v>
      </c>
      <c r="B9" s="386" t="s">
        <v>619</v>
      </c>
      <c r="C9" s="386"/>
      <c r="D9" s="167">
        <v>-10389211.84</v>
      </c>
      <c r="E9" s="18">
        <v>0</v>
      </c>
    </row>
    <row r="10" spans="1:5" ht="27" customHeight="1" x14ac:dyDescent="0.2">
      <c r="A10" s="51" t="s">
        <v>27</v>
      </c>
      <c r="B10" s="386" t="s">
        <v>598</v>
      </c>
      <c r="C10" s="386"/>
      <c r="D10" s="13">
        <v>2279464.2400000002</v>
      </c>
      <c r="E10" s="18">
        <v>0</v>
      </c>
    </row>
    <row r="11" spans="1:5" s="1" customFormat="1" ht="12.95" customHeight="1" x14ac:dyDescent="0.2">
      <c r="A11" s="51" t="s">
        <v>28</v>
      </c>
      <c r="B11" s="386" t="s">
        <v>141</v>
      </c>
      <c r="C11" s="386"/>
      <c r="D11" s="168">
        <v>-8109747.5999999996</v>
      </c>
      <c r="E11" s="18">
        <v>0</v>
      </c>
    </row>
    <row r="12" spans="1:5" s="1" customFormat="1" ht="12.95" customHeight="1" x14ac:dyDescent="0.2"/>
  </sheetData>
  <mergeCells count="5">
    <mergeCell ref="B7:C7"/>
    <mergeCell ref="B8:C8"/>
    <mergeCell ref="B9:C9"/>
    <mergeCell ref="B10:C10"/>
    <mergeCell ref="B11:C11"/>
  </mergeCells>
  <pageMargins left="0.78740157480314965" right="0.19685039370078741" top="0.19685039370078741" bottom="0.19685039370078741" header="0" footer="0"/>
  <pageSetup paperSize="9" firstPageNumber="98" fitToHeight="0" pageOrder="overThenDown" orientation="portrait" useFirstPageNumber="1"/>
  <headerFooter>
    <oddFooter>&amp;C&amp;"Arial,normal"&amp;8&amp;P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C14"/>
  <sheetViews>
    <sheetView workbookViewId="0"/>
  </sheetViews>
  <sheetFormatPr defaultColWidth="10.5" defaultRowHeight="11.45" customHeight="1" x14ac:dyDescent="0.2"/>
  <cols>
    <col min="1" max="1" width="11.6640625" style="47" customWidth="1"/>
    <col min="2" max="2" width="29.1640625" style="46" customWidth="1"/>
    <col min="3" max="3" width="129.5" style="46" customWidth="1"/>
  </cols>
  <sheetData>
    <row r="1" spans="1:3" ht="12.95" customHeight="1" x14ac:dyDescent="0.2">
      <c r="A1" s="49" t="s">
        <v>214</v>
      </c>
      <c r="B1" s="48"/>
      <c r="C1" s="48"/>
    </row>
    <row r="2" spans="1:3" ht="12.95" customHeight="1" x14ac:dyDescent="0.2"/>
    <row r="3" spans="1:3" ht="12.95" customHeight="1" x14ac:dyDescent="0.2">
      <c r="A3" s="49" t="s">
        <v>215</v>
      </c>
      <c r="B3" s="48"/>
      <c r="C3" s="48"/>
    </row>
    <row r="4" spans="1:3" ht="12.95" customHeight="1" x14ac:dyDescent="0.2"/>
    <row r="5" spans="1:3" ht="12.95" customHeight="1" x14ac:dyDescent="0.2">
      <c r="B5" s="358" t="s">
        <v>216</v>
      </c>
      <c r="C5" s="358"/>
    </row>
    <row r="6" spans="1:3" s="46" customFormat="1" ht="12.95" customHeight="1" x14ac:dyDescent="0.2"/>
    <row r="7" spans="1:3" s="46" customFormat="1" ht="27" customHeight="1" x14ac:dyDescent="0.2">
      <c r="A7" s="51" t="s">
        <v>20</v>
      </c>
      <c r="B7" s="51" t="s">
        <v>21</v>
      </c>
      <c r="C7" s="51" t="s">
        <v>193</v>
      </c>
    </row>
    <row r="8" spans="1:3" s="47" customFormat="1" ht="12.95" customHeight="1" x14ac:dyDescent="0.2">
      <c r="A8" s="51" t="s">
        <v>26</v>
      </c>
      <c r="B8" s="51" t="s">
        <v>27</v>
      </c>
      <c r="C8" s="51" t="s">
        <v>28</v>
      </c>
    </row>
    <row r="9" spans="1:3" s="52" customFormat="1" ht="84" customHeight="1" x14ac:dyDescent="0.2">
      <c r="A9" s="53" t="s">
        <v>26</v>
      </c>
      <c r="B9" s="54" t="s">
        <v>217</v>
      </c>
      <c r="C9" s="57" t="s">
        <v>218</v>
      </c>
    </row>
    <row r="10" spans="1:3" s="52" customFormat="1" ht="27" customHeight="1" x14ac:dyDescent="0.2">
      <c r="A10" s="53" t="s">
        <v>27</v>
      </c>
      <c r="B10" s="54" t="s">
        <v>219</v>
      </c>
      <c r="C10" s="57" t="s">
        <v>205</v>
      </c>
    </row>
    <row r="11" spans="1:3" s="52" customFormat="1" ht="69.95" customHeight="1" x14ac:dyDescent="0.2">
      <c r="A11" s="53" t="s">
        <v>28</v>
      </c>
      <c r="B11" s="54" t="s">
        <v>220</v>
      </c>
      <c r="C11" s="57" t="s">
        <v>205</v>
      </c>
    </row>
    <row r="12" spans="1:3" s="52" customFormat="1" ht="41.1" customHeight="1" x14ac:dyDescent="0.2">
      <c r="A12" s="53" t="s">
        <v>29</v>
      </c>
      <c r="B12" s="54" t="s">
        <v>221</v>
      </c>
      <c r="C12" s="57" t="s">
        <v>205</v>
      </c>
    </row>
    <row r="13" spans="1:3" s="52" customFormat="1" ht="183" customHeight="1" x14ac:dyDescent="0.2">
      <c r="A13" s="53" t="s">
        <v>30</v>
      </c>
      <c r="B13" s="54" t="s">
        <v>222</v>
      </c>
      <c r="C13" s="57" t="s">
        <v>205</v>
      </c>
    </row>
    <row r="14" spans="1:3" s="1" customFormat="1" ht="12.95" customHeight="1" x14ac:dyDescent="0.2"/>
  </sheetData>
  <mergeCells count="1">
    <mergeCell ref="B5:C5"/>
  </mergeCells>
  <pageMargins left="0.78740157480314965" right="0.19685039370078741" top="0.19685039370078741" bottom="0.19685039370078741" header="0" footer="0"/>
  <pageSetup paperSize="9" firstPageNumber="11" fitToHeight="0" pageOrder="overThenDown" orientation="landscape" useFirstPageNumber="1"/>
  <headerFooter>
    <oddFooter>&amp;C&amp;"Arial,normal"&amp;8&amp;P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outlinePr summaryBelow="0" summaryRight="0"/>
    <pageSetUpPr autoPageBreaks="0" fitToPage="1"/>
  </sheetPr>
  <dimension ref="A1:E9"/>
  <sheetViews>
    <sheetView workbookViewId="0"/>
  </sheetViews>
  <sheetFormatPr defaultColWidth="10.5" defaultRowHeight="11.45" customHeight="1" x14ac:dyDescent="0.2"/>
  <cols>
    <col min="1" max="1" width="11.6640625" style="47" customWidth="1"/>
    <col min="2" max="2" width="0.1640625" style="52" customWidth="1"/>
    <col min="3" max="3" width="46.5" style="52" customWidth="1"/>
    <col min="4" max="5" width="28.6640625" style="52" customWidth="1"/>
  </cols>
  <sheetData>
    <row r="1" spans="1:5" s="165" customFormat="1" ht="41.1" customHeight="1" x14ac:dyDescent="0.2">
      <c r="A1" s="61" t="s">
        <v>616</v>
      </c>
      <c r="B1" s="61"/>
      <c r="C1" s="61"/>
      <c r="D1" s="61"/>
      <c r="E1" s="61"/>
    </row>
    <row r="2" spans="1:5" s="165" customFormat="1" ht="12.95" customHeight="1" x14ac:dyDescent="0.2"/>
    <row r="3" spans="1:5" s="165" customFormat="1" ht="41.1" customHeight="1" x14ac:dyDescent="0.2">
      <c r="A3" s="61" t="s">
        <v>617</v>
      </c>
      <c r="B3" s="61"/>
      <c r="C3" s="61"/>
      <c r="D3" s="61"/>
      <c r="E3" s="61"/>
    </row>
    <row r="4" spans="1:5" s="166" customFormat="1" ht="12.95" customHeight="1" x14ac:dyDescent="0.2"/>
    <row r="5" spans="1:5" s="166" customFormat="1" ht="12.95" customHeight="1" x14ac:dyDescent="0.2">
      <c r="E5" s="81" t="s">
        <v>618</v>
      </c>
    </row>
    <row r="6" spans="1:5" s="166" customFormat="1" ht="12.95" customHeight="1" x14ac:dyDescent="0.2"/>
    <row r="7" spans="1:5" s="47" customFormat="1" ht="27" customHeight="1" x14ac:dyDescent="0.2">
      <c r="A7" s="51" t="s">
        <v>20</v>
      </c>
      <c r="B7" s="360" t="s">
        <v>21</v>
      </c>
      <c r="C7" s="360"/>
      <c r="D7" s="7" t="s">
        <v>96</v>
      </c>
      <c r="E7" s="7" t="s">
        <v>97</v>
      </c>
    </row>
    <row r="8" spans="1:5" s="47" customFormat="1" ht="12.95" customHeight="1" x14ac:dyDescent="0.2">
      <c r="A8" s="51" t="s">
        <v>26</v>
      </c>
      <c r="B8" s="360" t="s">
        <v>27</v>
      </c>
      <c r="C8" s="360"/>
      <c r="D8" s="51" t="s">
        <v>28</v>
      </c>
      <c r="E8" s="51" t="s">
        <v>29</v>
      </c>
    </row>
    <row r="9" spans="1:5" s="1" customFormat="1" ht="12.95" customHeight="1" x14ac:dyDescent="0.2"/>
  </sheetData>
  <mergeCells count="2">
    <mergeCell ref="B7:C7"/>
    <mergeCell ref="B8:C8"/>
  </mergeCells>
  <pageMargins left="0.78740157480314965" right="0.19685039370078741" top="0.19685039370078741" bottom="0.19685039370078741" header="0" footer="0"/>
  <pageSetup paperSize="9" firstPageNumber="99" fitToHeight="0" pageOrder="overThenDown" orientation="portrait" useFirstPageNumber="1"/>
  <headerFooter>
    <oddFooter>&amp;C&amp;"Arial,normal"&amp;8&amp;P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outlinePr summaryBelow="0" summaryRight="0"/>
    <pageSetUpPr autoPageBreaks="0" fitToPage="1"/>
  </sheetPr>
  <dimension ref="A1:E9"/>
  <sheetViews>
    <sheetView workbookViewId="0"/>
  </sheetViews>
  <sheetFormatPr defaultColWidth="10.5" defaultRowHeight="11.45" customHeight="1" x14ac:dyDescent="0.2"/>
  <cols>
    <col min="1" max="1" width="11.6640625" style="47" customWidth="1"/>
    <col min="2" max="2" width="0.1640625" style="52" customWidth="1"/>
    <col min="3" max="3" width="46.5" style="52" customWidth="1"/>
    <col min="4" max="5" width="28.6640625" style="52" customWidth="1"/>
  </cols>
  <sheetData>
    <row r="1" spans="1:5" s="165" customFormat="1" ht="41.1" customHeight="1" x14ac:dyDescent="0.2">
      <c r="A1" s="61" t="s">
        <v>620</v>
      </c>
      <c r="B1" s="61"/>
      <c r="C1" s="61"/>
      <c r="D1" s="61"/>
      <c r="E1" s="61"/>
    </row>
    <row r="2" spans="1:5" s="165" customFormat="1" ht="12.95" customHeight="1" x14ac:dyDescent="0.2"/>
    <row r="3" spans="1:5" s="165" customFormat="1" ht="41.1" customHeight="1" x14ac:dyDescent="0.2">
      <c r="A3" s="61" t="s">
        <v>621</v>
      </c>
      <c r="B3" s="61"/>
      <c r="C3" s="61"/>
      <c r="D3" s="61"/>
      <c r="E3" s="61"/>
    </row>
    <row r="4" spans="1:5" s="166" customFormat="1" ht="12.95" customHeight="1" x14ac:dyDescent="0.2"/>
    <row r="5" spans="1:5" s="166" customFormat="1" ht="12.95" customHeight="1" x14ac:dyDescent="0.2">
      <c r="E5" s="81" t="s">
        <v>622</v>
      </c>
    </row>
    <row r="6" spans="1:5" s="166" customFormat="1" ht="12.95" customHeight="1" x14ac:dyDescent="0.2"/>
    <row r="7" spans="1:5" s="47" customFormat="1" ht="27" customHeight="1" x14ac:dyDescent="0.2">
      <c r="A7" s="51" t="s">
        <v>20</v>
      </c>
      <c r="B7" s="360" t="s">
        <v>21</v>
      </c>
      <c r="C7" s="360"/>
      <c r="D7" s="51" t="s">
        <v>94</v>
      </c>
      <c r="E7" s="51" t="s">
        <v>95</v>
      </c>
    </row>
    <row r="8" spans="1:5" s="47" customFormat="1" ht="12.95" customHeight="1" x14ac:dyDescent="0.2">
      <c r="A8" s="51" t="s">
        <v>26</v>
      </c>
      <c r="B8" s="360" t="s">
        <v>27</v>
      </c>
      <c r="C8" s="360"/>
      <c r="D8" s="51" t="s">
        <v>28</v>
      </c>
      <c r="E8" s="51" t="s">
        <v>29</v>
      </c>
    </row>
    <row r="9" spans="1:5" s="52" customFormat="1" ht="12.95" customHeight="1" x14ac:dyDescent="0.2"/>
  </sheetData>
  <mergeCells count="2">
    <mergeCell ref="B7:C7"/>
    <mergeCell ref="B8:C8"/>
  </mergeCells>
  <pageMargins left="0.78740157480314965" right="0.19685039370078741" top="0.19685039370078741" bottom="0.19685039370078741" header="0" footer="0"/>
  <pageSetup paperSize="9" firstPageNumber="100" fitToHeight="0" pageOrder="overThenDown" orientation="portrait" useFirstPageNumber="1"/>
  <headerFooter>
    <oddFooter>&amp;C&amp;"Arial,normal"&amp;8&amp;P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outlinePr summaryBelow="0" summaryRight="0"/>
    <pageSetUpPr autoPageBreaks="0" fitToPage="1"/>
  </sheetPr>
  <dimension ref="A1:E9"/>
  <sheetViews>
    <sheetView workbookViewId="0"/>
  </sheetViews>
  <sheetFormatPr defaultColWidth="10.5" defaultRowHeight="11.45" customHeight="1" x14ac:dyDescent="0.2"/>
  <cols>
    <col min="1" max="1" width="11.6640625" style="47" customWidth="1"/>
    <col min="2" max="2" width="0.1640625" style="52" customWidth="1"/>
    <col min="3" max="3" width="46.5" style="52" customWidth="1"/>
    <col min="4" max="5" width="28.6640625" style="52" customWidth="1"/>
  </cols>
  <sheetData>
    <row r="1" spans="1:5" s="165" customFormat="1" ht="41.1" customHeight="1" x14ac:dyDescent="0.2">
      <c r="A1" s="61" t="s">
        <v>620</v>
      </c>
      <c r="B1" s="61"/>
      <c r="C1" s="61"/>
      <c r="D1" s="61"/>
      <c r="E1" s="61"/>
    </row>
    <row r="2" spans="1:5" s="165" customFormat="1" ht="12.95" customHeight="1" x14ac:dyDescent="0.2"/>
    <row r="3" spans="1:5" s="165" customFormat="1" ht="41.1" customHeight="1" x14ac:dyDescent="0.2">
      <c r="A3" s="61" t="s">
        <v>621</v>
      </c>
      <c r="B3" s="61"/>
      <c r="C3" s="61"/>
      <c r="D3" s="61"/>
      <c r="E3" s="61"/>
    </row>
    <row r="4" spans="1:5" s="166" customFormat="1" ht="12.95" customHeight="1" x14ac:dyDescent="0.2"/>
    <row r="5" spans="1:5" s="166" customFormat="1" ht="12.95" customHeight="1" x14ac:dyDescent="0.2">
      <c r="E5" s="81" t="s">
        <v>622</v>
      </c>
    </row>
    <row r="6" spans="1:5" s="166" customFormat="1" ht="12.95" customHeight="1" x14ac:dyDescent="0.2"/>
    <row r="7" spans="1:5" s="47" customFormat="1" ht="27" customHeight="1" x14ac:dyDescent="0.2">
      <c r="A7" s="51" t="s">
        <v>20</v>
      </c>
      <c r="B7" s="360" t="s">
        <v>21</v>
      </c>
      <c r="C7" s="360"/>
      <c r="D7" s="7" t="s">
        <v>96</v>
      </c>
      <c r="E7" s="7" t="s">
        <v>97</v>
      </c>
    </row>
    <row r="8" spans="1:5" s="47" customFormat="1" ht="12.95" customHeight="1" x14ac:dyDescent="0.2">
      <c r="A8" s="51" t="s">
        <v>26</v>
      </c>
      <c r="B8" s="360" t="s">
        <v>27</v>
      </c>
      <c r="C8" s="360"/>
      <c r="D8" s="51" t="s">
        <v>28</v>
      </c>
      <c r="E8" s="51" t="s">
        <v>29</v>
      </c>
    </row>
    <row r="9" spans="1:5" s="52" customFormat="1" ht="12.95" customHeight="1" x14ac:dyDescent="0.2"/>
  </sheetData>
  <mergeCells count="2">
    <mergeCell ref="B7:C7"/>
    <mergeCell ref="B8:C8"/>
  </mergeCells>
  <pageMargins left="0.78740157480314965" right="0.19685039370078741" top="0.19685039370078741" bottom="0.19685039370078741" header="0" footer="0"/>
  <pageSetup paperSize="9" firstPageNumber="101" fitToHeight="0" pageOrder="overThenDown" orientation="portrait" useFirstPageNumber="1"/>
  <headerFooter>
    <oddFooter>&amp;C&amp;"Arial,normal"&amp;8&amp;P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41.1" customHeight="1" x14ac:dyDescent="0.2">
      <c r="A1" s="71" t="s">
        <v>623</v>
      </c>
      <c r="B1" s="71"/>
      <c r="C1" s="71"/>
      <c r="D1" s="71"/>
    </row>
    <row r="2" spans="1:4" s="1" customFormat="1" ht="11.1" customHeight="1" x14ac:dyDescent="0.2"/>
    <row r="3" spans="1:4" s="1" customFormat="1" ht="41.1" customHeight="1" x14ac:dyDescent="0.2">
      <c r="A3" s="71" t="s">
        <v>624</v>
      </c>
      <c r="B3" s="71"/>
      <c r="C3" s="71"/>
      <c r="D3" s="71"/>
    </row>
    <row r="4" spans="1:4" s="1" customFormat="1" ht="12.95" customHeight="1" x14ac:dyDescent="0.2"/>
    <row r="5" spans="1:4" s="1" customFormat="1" ht="12.95" customHeight="1" x14ac:dyDescent="0.2">
      <c r="D5" s="81" t="s">
        <v>625</v>
      </c>
    </row>
    <row r="6" spans="1:4" s="1" customFormat="1" ht="11.1" customHeight="1" x14ac:dyDescent="0.2"/>
    <row r="7" spans="1:4" s="1" customFormat="1" ht="27" customHeight="1" x14ac:dyDescent="0.2">
      <c r="A7" s="7" t="s">
        <v>20</v>
      </c>
      <c r="B7" s="7" t="s">
        <v>21</v>
      </c>
      <c r="C7" s="51" t="s">
        <v>94</v>
      </c>
      <c r="D7" s="51" t="s">
        <v>95</v>
      </c>
    </row>
    <row r="8" spans="1:4" s="1" customFormat="1" ht="12.95" customHeight="1" x14ac:dyDescent="0.2">
      <c r="A8" s="7" t="s">
        <v>26</v>
      </c>
      <c r="B8" s="7" t="s">
        <v>27</v>
      </c>
      <c r="C8" s="7" t="s">
        <v>28</v>
      </c>
      <c r="D8" s="7" t="s">
        <v>29</v>
      </c>
    </row>
    <row r="9" spans="1:4" ht="11.1" customHeight="1" x14ac:dyDescent="0.2"/>
  </sheetData>
  <pageMargins left="0.78740157480314965" right="0.19685039370078741" top="0.19685039370078741" bottom="0.19685039370078741" header="0" footer="0"/>
  <pageSetup paperSize="9" firstPageNumber="102" fitToHeight="0" pageOrder="overThenDown" orientation="portrait" useFirstPageNumber="1"/>
  <headerFooter>
    <oddFooter>&amp;C&amp;"Arial,normal"&amp;8&amp;P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1" customWidth="1"/>
    <col min="2" max="2" width="46.6640625" style="1" customWidth="1"/>
    <col min="3" max="4" width="28.6640625" style="1" customWidth="1"/>
  </cols>
  <sheetData>
    <row r="1" spans="1:4" s="1" customFormat="1" ht="41.1" customHeight="1" x14ac:dyDescent="0.2">
      <c r="A1" s="71" t="s">
        <v>623</v>
      </c>
      <c r="B1" s="71"/>
      <c r="C1" s="71"/>
      <c r="D1" s="71"/>
    </row>
    <row r="2" spans="1:4" s="1" customFormat="1" ht="11.1" customHeight="1" x14ac:dyDescent="0.2"/>
    <row r="3" spans="1:4" s="1" customFormat="1" ht="41.1" customHeight="1" x14ac:dyDescent="0.2">
      <c r="A3" s="71" t="s">
        <v>624</v>
      </c>
      <c r="B3" s="71"/>
      <c r="C3" s="71"/>
      <c r="D3" s="71"/>
    </row>
    <row r="4" spans="1:4" s="1" customFormat="1" ht="12.95" customHeight="1" x14ac:dyDescent="0.2"/>
    <row r="5" spans="1:4" s="1" customFormat="1" ht="12.95" customHeight="1" x14ac:dyDescent="0.2">
      <c r="D5" s="81" t="s">
        <v>625</v>
      </c>
    </row>
    <row r="6" spans="1:4" s="1" customFormat="1" ht="11.1" customHeight="1" x14ac:dyDescent="0.2"/>
    <row r="7" spans="1:4" s="1" customFormat="1" ht="27" customHeight="1" x14ac:dyDescent="0.2">
      <c r="A7" s="7" t="s">
        <v>20</v>
      </c>
      <c r="B7" s="7" t="s">
        <v>21</v>
      </c>
      <c r="C7" s="7" t="s">
        <v>96</v>
      </c>
      <c r="D7" s="7" t="s">
        <v>97</v>
      </c>
    </row>
    <row r="8" spans="1:4" s="1" customFormat="1" ht="12.95" customHeight="1" x14ac:dyDescent="0.2">
      <c r="A8" s="7" t="s">
        <v>26</v>
      </c>
      <c r="B8" s="7" t="s">
        <v>27</v>
      </c>
      <c r="C8" s="7" t="s">
        <v>28</v>
      </c>
      <c r="D8" s="7" t="s">
        <v>29</v>
      </c>
    </row>
    <row r="9" spans="1:4" s="1" customFormat="1" ht="11.1" customHeight="1" x14ac:dyDescent="0.2"/>
  </sheetData>
  <pageMargins left="0.78740157480314965" right="0.19685039370078741" top="0.19685039370078741" bottom="0.19685039370078741" header="0" footer="0"/>
  <pageSetup paperSize="9" firstPageNumber="103" fitToHeight="0" pageOrder="overThenDown" orientation="portrait" useFirstPageNumber="1"/>
  <headerFooter>
    <oddFooter>&amp;C&amp;"Arial,normal"&amp;8&amp;P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27" customHeight="1" x14ac:dyDescent="0.2">
      <c r="A1" s="385" t="s">
        <v>626</v>
      </c>
      <c r="B1" s="385"/>
      <c r="C1" s="385"/>
      <c r="D1" s="385"/>
    </row>
    <row r="2" spans="1:4" s="165" customFormat="1" ht="12.95" customHeight="1" x14ac:dyDescent="0.2"/>
    <row r="3" spans="1:4" s="165" customFormat="1" ht="27" customHeight="1" x14ac:dyDescent="0.2">
      <c r="A3" s="385" t="s">
        <v>627</v>
      </c>
      <c r="B3" s="385"/>
      <c r="C3" s="385"/>
      <c r="D3" s="385"/>
    </row>
    <row r="4" spans="1:4" s="166" customFormat="1" ht="12.95" customHeight="1" x14ac:dyDescent="0.2"/>
    <row r="5" spans="1:4" s="166" customFormat="1" ht="12.95" customHeight="1" x14ac:dyDescent="0.2">
      <c r="D5" s="81" t="s">
        <v>628</v>
      </c>
    </row>
    <row r="6" spans="1:4" s="166" customFormat="1" ht="12.95" customHeight="1" x14ac:dyDescent="0.2"/>
    <row r="7" spans="1:4" s="47" customFormat="1" ht="27" customHeight="1" x14ac:dyDescent="0.2">
      <c r="A7" s="51" t="s">
        <v>20</v>
      </c>
      <c r="B7" s="51" t="s">
        <v>21</v>
      </c>
      <c r="C7" s="51" t="s">
        <v>94</v>
      </c>
      <c r="D7" s="51" t="s">
        <v>95</v>
      </c>
    </row>
    <row r="8" spans="1:4" s="47" customFormat="1" ht="12.95" customHeight="1" x14ac:dyDescent="0.2">
      <c r="A8" s="51" t="s">
        <v>26</v>
      </c>
      <c r="B8" s="51" t="s">
        <v>27</v>
      </c>
      <c r="C8" s="51" t="s">
        <v>28</v>
      </c>
      <c r="D8" s="51" t="s">
        <v>29</v>
      </c>
    </row>
    <row r="9" spans="1:4" s="1" customFormat="1" ht="12.95" customHeight="1" x14ac:dyDescent="0.2"/>
  </sheetData>
  <mergeCells count="2">
    <mergeCell ref="A1:D1"/>
    <mergeCell ref="A3:D3"/>
  </mergeCells>
  <pageMargins left="0.78740157480314965" right="0.19685039370078741" top="0.19685039370078741" bottom="0.19685039370078741" header="0" footer="0"/>
  <pageSetup paperSize="9" firstPageNumber="104" fitToHeight="0" pageOrder="overThenDown" orientation="portrait" useFirstPageNumber="1"/>
  <headerFooter>
    <oddFooter>&amp;C&amp;"Arial,normal"&amp;8&amp;P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outlinePr summaryBelow="0" summaryRight="0"/>
    <pageSetUpPr autoPageBreaks="0" fitToPage="1"/>
  </sheetPr>
  <dimension ref="A1:E9"/>
  <sheetViews>
    <sheetView workbookViewId="0"/>
  </sheetViews>
  <sheetFormatPr defaultColWidth="10.5" defaultRowHeight="11.45" customHeight="1" x14ac:dyDescent="0.2"/>
  <cols>
    <col min="1" max="1" width="11.6640625" style="47" customWidth="1"/>
    <col min="2" max="2" width="0.1640625" style="52" customWidth="1"/>
    <col min="3" max="3" width="46.5" style="52" customWidth="1"/>
    <col min="4" max="5" width="28.6640625" style="52" customWidth="1"/>
  </cols>
  <sheetData>
    <row r="1" spans="1:5" s="165" customFormat="1" ht="27" customHeight="1" x14ac:dyDescent="0.2">
      <c r="A1" s="61" t="s">
        <v>626</v>
      </c>
      <c r="B1" s="61"/>
      <c r="C1" s="61"/>
      <c r="D1" s="61"/>
      <c r="E1" s="61"/>
    </row>
    <row r="2" spans="1:5" s="165" customFormat="1" ht="12.95" customHeight="1" x14ac:dyDescent="0.2"/>
    <row r="3" spans="1:5" s="165" customFormat="1" ht="27" customHeight="1" x14ac:dyDescent="0.2">
      <c r="A3" s="61" t="s">
        <v>627</v>
      </c>
      <c r="B3" s="61"/>
      <c r="C3" s="61"/>
      <c r="D3" s="61"/>
      <c r="E3" s="61"/>
    </row>
    <row r="4" spans="1:5" s="166" customFormat="1" ht="12.95" customHeight="1" x14ac:dyDescent="0.2"/>
    <row r="5" spans="1:5" s="166" customFormat="1" ht="12.95" customHeight="1" x14ac:dyDescent="0.2">
      <c r="E5" s="81" t="s">
        <v>628</v>
      </c>
    </row>
    <row r="6" spans="1:5" s="166" customFormat="1" ht="12.95" customHeight="1" x14ac:dyDescent="0.2"/>
    <row r="7" spans="1:5" s="47" customFormat="1" ht="27" customHeight="1" x14ac:dyDescent="0.2">
      <c r="A7" s="51" t="s">
        <v>20</v>
      </c>
      <c r="B7" s="360" t="s">
        <v>21</v>
      </c>
      <c r="C7" s="360"/>
      <c r="D7" s="7" t="s">
        <v>96</v>
      </c>
      <c r="E7" s="7" t="s">
        <v>97</v>
      </c>
    </row>
    <row r="8" spans="1:5" s="47" customFormat="1" ht="12.95" customHeight="1" x14ac:dyDescent="0.2">
      <c r="A8" s="51" t="s">
        <v>26</v>
      </c>
      <c r="B8" s="360" t="s">
        <v>27</v>
      </c>
      <c r="C8" s="360"/>
      <c r="D8" s="51" t="s">
        <v>28</v>
      </c>
      <c r="E8" s="51" t="s">
        <v>29</v>
      </c>
    </row>
    <row r="9" spans="1:5" s="1" customFormat="1" ht="12.95" customHeight="1" x14ac:dyDescent="0.2"/>
  </sheetData>
  <mergeCells count="2">
    <mergeCell ref="B7:C7"/>
    <mergeCell ref="B8:C8"/>
  </mergeCells>
  <pageMargins left="0.78740157480314965" right="0.19685039370078741" top="0.19685039370078741" bottom="0.19685039370078741" header="0" footer="0"/>
  <pageSetup paperSize="9" firstPageNumber="105" fitToHeight="0" pageOrder="overThenDown" orientation="portrait" useFirstPageNumber="1"/>
  <headerFooter>
    <oddFooter>&amp;C&amp;"Arial,normal"&amp;8&amp;P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629</v>
      </c>
      <c r="B1" s="61"/>
      <c r="C1" s="61"/>
      <c r="D1" s="61"/>
    </row>
    <row r="2" spans="1:4" s="165" customFormat="1" ht="12.95" customHeight="1" x14ac:dyDescent="0.2"/>
    <row r="3" spans="1:4" s="165" customFormat="1" ht="12.95" customHeight="1" x14ac:dyDescent="0.2">
      <c r="A3" s="61" t="s">
        <v>630</v>
      </c>
      <c r="B3" s="61"/>
      <c r="C3" s="61"/>
      <c r="D3" s="61"/>
    </row>
    <row r="4" spans="1:4" s="166" customFormat="1" ht="12.95" customHeight="1" x14ac:dyDescent="0.2"/>
    <row r="5" spans="1:4" s="166" customFormat="1" ht="12.95" customHeight="1" x14ac:dyDescent="0.2">
      <c r="D5" s="81" t="s">
        <v>631</v>
      </c>
    </row>
    <row r="6" spans="1:4" s="166" customFormat="1" ht="12.95" customHeight="1" x14ac:dyDescent="0.2"/>
    <row r="7" spans="1:4" s="47" customFormat="1" ht="27" customHeight="1" x14ac:dyDescent="0.2">
      <c r="A7" s="51" t="s">
        <v>20</v>
      </c>
      <c r="B7" s="51" t="s">
        <v>21</v>
      </c>
      <c r="C7" s="51" t="s">
        <v>94</v>
      </c>
      <c r="D7" s="51" t="s">
        <v>95</v>
      </c>
    </row>
    <row r="8" spans="1:4" s="47" customFormat="1" ht="12.95" customHeight="1" x14ac:dyDescent="0.2">
      <c r="A8" s="51" t="s">
        <v>26</v>
      </c>
      <c r="B8" s="51" t="s">
        <v>27</v>
      </c>
      <c r="C8" s="51" t="s">
        <v>28</v>
      </c>
      <c r="D8" s="51" t="s">
        <v>29</v>
      </c>
    </row>
    <row r="9" spans="1:4" s="1" customFormat="1" ht="12.95" customHeight="1" x14ac:dyDescent="0.2"/>
  </sheetData>
  <pageMargins left="0.78740157480314965" right="0.19685039370078741" top="0.19685039370078741" bottom="0.19685039370078741" header="0" footer="0"/>
  <pageSetup paperSize="9" firstPageNumber="106" fitToHeight="0" pageOrder="overThenDown" orientation="portrait" useFirstPageNumber="1"/>
  <headerFooter>
    <oddFooter>&amp;C&amp;"Arial,normal"&amp;8&amp;P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629</v>
      </c>
      <c r="B1" s="61"/>
      <c r="C1" s="61"/>
      <c r="D1" s="61"/>
    </row>
    <row r="2" spans="1:4" s="165" customFormat="1" ht="12.95" customHeight="1" x14ac:dyDescent="0.2"/>
    <row r="3" spans="1:4" s="165" customFormat="1" ht="12.95" customHeight="1" x14ac:dyDescent="0.2">
      <c r="A3" s="61" t="s">
        <v>630</v>
      </c>
      <c r="B3" s="61"/>
      <c r="C3" s="61"/>
      <c r="D3" s="61"/>
    </row>
    <row r="4" spans="1:4" s="166" customFormat="1" ht="12.95" customHeight="1" x14ac:dyDescent="0.2"/>
    <row r="5" spans="1:4" s="166" customFormat="1" ht="12.95" customHeight="1" x14ac:dyDescent="0.2">
      <c r="D5" s="81" t="s">
        <v>631</v>
      </c>
    </row>
    <row r="6" spans="1:4" s="166" customFormat="1" ht="12.95" customHeight="1" x14ac:dyDescent="0.2"/>
    <row r="7" spans="1:4" s="47" customFormat="1" ht="27" customHeight="1" x14ac:dyDescent="0.2">
      <c r="A7" s="51" t="s">
        <v>20</v>
      </c>
      <c r="B7" s="51" t="s">
        <v>21</v>
      </c>
      <c r="C7" s="7" t="s">
        <v>96</v>
      </c>
      <c r="D7" s="7" t="s">
        <v>97</v>
      </c>
    </row>
    <row r="8" spans="1:4" s="47" customFormat="1" ht="12.95" customHeight="1" x14ac:dyDescent="0.2">
      <c r="A8" s="51" t="s">
        <v>26</v>
      </c>
      <c r="B8" s="51" t="s">
        <v>27</v>
      </c>
      <c r="C8" s="51" t="s">
        <v>28</v>
      </c>
      <c r="D8" s="51" t="s">
        <v>29</v>
      </c>
    </row>
    <row r="9" spans="1:4" s="1" customFormat="1" ht="12.95" customHeight="1" x14ac:dyDescent="0.2"/>
  </sheetData>
  <pageMargins left="0.78740157480314965" right="0.19685039370078741" top="0.19685039370078741" bottom="0.19685039370078741" header="0" footer="0"/>
  <pageSetup paperSize="9" firstPageNumber="107" fitToHeight="0" pageOrder="overThenDown" orientation="portrait" useFirstPageNumber="1"/>
  <headerFooter>
    <oddFooter>&amp;C&amp;"Arial,normal"&amp;8&amp;P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outlinePr summaryBelow="0" summaryRight="0"/>
    <pageSetUpPr autoPageBreaks="0" fitToPage="1"/>
  </sheetPr>
  <dimension ref="A1:D19"/>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632</v>
      </c>
      <c r="B1" s="61"/>
      <c r="C1" s="61"/>
      <c r="D1" s="61"/>
    </row>
    <row r="2" spans="1:4" s="165" customFormat="1" ht="12.95" customHeight="1" x14ac:dyDescent="0.2"/>
    <row r="3" spans="1:4" s="165" customFormat="1" ht="12.95" customHeight="1" x14ac:dyDescent="0.2">
      <c r="A3" s="61" t="s">
        <v>106</v>
      </c>
      <c r="B3" s="61"/>
      <c r="C3" s="61"/>
      <c r="D3" s="61"/>
    </row>
    <row r="4" spans="1:4" s="166" customFormat="1" ht="12.95" customHeight="1" x14ac:dyDescent="0.2"/>
    <row r="5" spans="1:4" s="166" customFormat="1" ht="12.95" customHeight="1" x14ac:dyDescent="0.2">
      <c r="D5" s="81" t="s">
        <v>633</v>
      </c>
    </row>
    <row r="6" spans="1:4" s="166" customFormat="1" ht="12.95" customHeight="1" x14ac:dyDescent="0.2"/>
    <row r="7" spans="1:4" s="47" customFormat="1" ht="27" customHeight="1" x14ac:dyDescent="0.2">
      <c r="A7" s="51" t="s">
        <v>20</v>
      </c>
      <c r="B7" s="51" t="s">
        <v>21</v>
      </c>
      <c r="C7" s="51" t="s">
        <v>94</v>
      </c>
      <c r="D7" s="51" t="s">
        <v>95</v>
      </c>
    </row>
    <row r="8" spans="1:4" s="47" customFormat="1" ht="12.95" customHeight="1" x14ac:dyDescent="0.2">
      <c r="A8" s="51" t="s">
        <v>26</v>
      </c>
      <c r="B8" s="51" t="s">
        <v>27</v>
      </c>
      <c r="C8" s="51" t="s">
        <v>28</v>
      </c>
      <c r="D8" s="51" t="s">
        <v>29</v>
      </c>
    </row>
    <row r="9" spans="1:4" s="52" customFormat="1" ht="12.95" customHeight="1" x14ac:dyDescent="0.2">
      <c r="A9" s="360" t="s">
        <v>634</v>
      </c>
      <c r="B9" s="360"/>
      <c r="C9" s="360"/>
      <c r="D9" s="360"/>
    </row>
    <row r="10" spans="1:4" ht="12.95" customHeight="1" x14ac:dyDescent="0.2">
      <c r="A10" s="360" t="s">
        <v>635</v>
      </c>
      <c r="B10" s="360"/>
      <c r="C10" s="360"/>
      <c r="D10" s="360"/>
    </row>
    <row r="11" spans="1:4" ht="12.95" customHeight="1" x14ac:dyDescent="0.2">
      <c r="A11" s="360" t="s">
        <v>636</v>
      </c>
      <c r="B11" s="360"/>
      <c r="C11" s="360"/>
      <c r="D11" s="360"/>
    </row>
    <row r="12" spans="1:4" ht="12.95" customHeight="1" x14ac:dyDescent="0.2">
      <c r="A12" s="360" t="s">
        <v>637</v>
      </c>
      <c r="B12" s="360"/>
      <c r="C12" s="360"/>
      <c r="D12" s="360"/>
    </row>
    <row r="13" spans="1:4" ht="12.95" customHeight="1" x14ac:dyDescent="0.2">
      <c r="A13" s="360" t="s">
        <v>638</v>
      </c>
      <c r="B13" s="360"/>
      <c r="C13" s="360"/>
      <c r="D13" s="360"/>
    </row>
    <row r="14" spans="1:4" ht="12.95" customHeight="1" x14ac:dyDescent="0.2">
      <c r="A14" s="360" t="s">
        <v>639</v>
      </c>
      <c r="B14" s="360"/>
      <c r="C14" s="360"/>
      <c r="D14" s="360"/>
    </row>
    <row r="15" spans="1:4" ht="27" customHeight="1" x14ac:dyDescent="0.2">
      <c r="A15" s="51" t="s">
        <v>26</v>
      </c>
      <c r="B15" s="68" t="s">
        <v>640</v>
      </c>
      <c r="C15" s="13">
        <v>149476933.47999999</v>
      </c>
      <c r="D15" s="13">
        <v>379912034.50999999</v>
      </c>
    </row>
    <row r="16" spans="1:4" ht="12.95" customHeight="1" x14ac:dyDescent="0.2">
      <c r="A16" s="51" t="s">
        <v>27</v>
      </c>
      <c r="B16" s="68" t="s">
        <v>141</v>
      </c>
      <c r="C16" s="25">
        <v>149476933.47999999</v>
      </c>
      <c r="D16" s="25">
        <v>379912034.50999999</v>
      </c>
    </row>
    <row r="17" spans="1:4" ht="12.95" customHeight="1" x14ac:dyDescent="0.2">
      <c r="A17" s="360" t="s">
        <v>641</v>
      </c>
      <c r="B17" s="360"/>
      <c r="C17" s="360"/>
      <c r="D17" s="360"/>
    </row>
    <row r="18" spans="1:4" s="1" customFormat="1" ht="12.95" customHeight="1" x14ac:dyDescent="0.2">
      <c r="A18" s="51" t="s">
        <v>28</v>
      </c>
      <c r="B18" s="68" t="s">
        <v>642</v>
      </c>
      <c r="C18" s="13">
        <v>149476933.47999999</v>
      </c>
      <c r="D18" s="13">
        <v>379912034.50999999</v>
      </c>
    </row>
    <row r="19" spans="1:4" s="52" customFormat="1" ht="12.95" customHeight="1" x14ac:dyDescent="0.2"/>
  </sheetData>
  <mergeCells count="7">
    <mergeCell ref="A14:D14"/>
    <mergeCell ref="A17:D17"/>
    <mergeCell ref="A9:D9"/>
    <mergeCell ref="A10:D10"/>
    <mergeCell ref="A11:D11"/>
    <mergeCell ref="A12:D12"/>
    <mergeCell ref="A13:D13"/>
  </mergeCells>
  <pageMargins left="0.78740157480314965" right="0.19685039370078741" top="0.19685039370078741" bottom="0.19685039370078741" header="0" footer="0"/>
  <pageSetup paperSize="9" firstPageNumber="108" fitToHeight="0" pageOrder="overThenDown" orientation="portrait" useFirstPageNumber="1"/>
  <headerFooter>
    <oddFooter>&amp;C&amp;"Arial,normal"&amp;8&amp;P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E72"/>
  <sheetViews>
    <sheetView workbookViewId="0"/>
  </sheetViews>
  <sheetFormatPr defaultColWidth="10.5" defaultRowHeight="11.45" customHeight="1" x14ac:dyDescent="0.2"/>
  <cols>
    <col min="1" max="1" width="11.6640625" style="47" customWidth="1"/>
    <col min="2" max="2" width="25.1640625" style="58" customWidth="1"/>
    <col min="3" max="3" width="1.6640625" style="58" customWidth="1"/>
    <col min="4" max="4" width="2.33203125" style="58" customWidth="1"/>
    <col min="5" max="5" width="129.5" style="58" customWidth="1"/>
  </cols>
  <sheetData>
    <row r="1" spans="1:5" s="59" customFormat="1" ht="27" customHeight="1" x14ac:dyDescent="0.2">
      <c r="A1" s="61" t="s">
        <v>223</v>
      </c>
      <c r="B1" s="60"/>
      <c r="C1" s="60"/>
      <c r="D1" s="60"/>
      <c r="E1" s="60"/>
    </row>
    <row r="2" spans="1:5" s="59" customFormat="1" ht="12.95" customHeight="1" x14ac:dyDescent="0.2"/>
    <row r="3" spans="1:5" s="59" customFormat="1" ht="27" customHeight="1" x14ac:dyDescent="0.2">
      <c r="A3" s="61" t="s">
        <v>224</v>
      </c>
      <c r="B3" s="60"/>
      <c r="C3" s="60"/>
      <c r="D3" s="60"/>
      <c r="E3" s="60"/>
    </row>
    <row r="4" spans="1:5" s="62" customFormat="1" ht="12.95" customHeight="1" x14ac:dyDescent="0.2"/>
    <row r="5" spans="1:5" s="62" customFormat="1" ht="12.95" customHeight="1" x14ac:dyDescent="0.2">
      <c r="B5" s="359" t="s">
        <v>225</v>
      </c>
      <c r="C5" s="359"/>
      <c r="D5" s="359"/>
      <c r="E5" s="359"/>
    </row>
    <row r="6" spans="1:5" s="46" customFormat="1" ht="12.95" customHeight="1" x14ac:dyDescent="0.2"/>
    <row r="7" spans="1:5" s="46" customFormat="1" ht="27" customHeight="1" x14ac:dyDescent="0.2">
      <c r="A7" s="51" t="s">
        <v>20</v>
      </c>
      <c r="B7" s="360" t="s">
        <v>21</v>
      </c>
      <c r="C7" s="360"/>
      <c r="D7" s="360"/>
      <c r="E7" s="51" t="s">
        <v>193</v>
      </c>
    </row>
    <row r="8" spans="1:5" s="47" customFormat="1" ht="12.95" customHeight="1" x14ac:dyDescent="0.2">
      <c r="A8" s="51" t="s">
        <v>26</v>
      </c>
      <c r="B8" s="361" t="s">
        <v>27</v>
      </c>
      <c r="C8" s="361"/>
      <c r="D8" s="361"/>
      <c r="E8" s="53" t="s">
        <v>28</v>
      </c>
    </row>
    <row r="9" spans="1:5" s="52" customFormat="1" ht="12.95" customHeight="1" x14ac:dyDescent="0.2">
      <c r="A9" s="360" t="s">
        <v>226</v>
      </c>
      <c r="B9" s="360"/>
      <c r="C9" s="360"/>
      <c r="D9" s="360"/>
      <c r="E9" s="360"/>
    </row>
    <row r="10" spans="1:5" s="52" customFormat="1" ht="155.1" customHeight="1" x14ac:dyDescent="0.2">
      <c r="A10" s="53" t="s">
        <v>26</v>
      </c>
      <c r="B10" s="362" t="s">
        <v>227</v>
      </c>
      <c r="C10" s="362"/>
      <c r="D10" s="362"/>
      <c r="E10" s="57" t="s">
        <v>228</v>
      </c>
    </row>
    <row r="11" spans="1:5" s="52" customFormat="1" ht="141" customHeight="1" x14ac:dyDescent="0.2">
      <c r="A11" s="53" t="s">
        <v>27</v>
      </c>
      <c r="B11" s="362" t="s">
        <v>229</v>
      </c>
      <c r="C11" s="362"/>
      <c r="D11" s="362"/>
      <c r="E11" s="57" t="s">
        <v>230</v>
      </c>
    </row>
    <row r="12" spans="1:5" s="52" customFormat="1" ht="381.95" customHeight="1" x14ac:dyDescent="0.2">
      <c r="A12" s="53" t="s">
        <v>28</v>
      </c>
      <c r="B12" s="362" t="s">
        <v>231</v>
      </c>
      <c r="C12" s="362"/>
      <c r="D12" s="362"/>
      <c r="E12" s="57" t="s">
        <v>232</v>
      </c>
    </row>
    <row r="13" spans="1:5" s="52" customFormat="1" ht="41.1" customHeight="1" x14ac:dyDescent="0.2">
      <c r="A13" s="53" t="s">
        <v>29</v>
      </c>
      <c r="B13" s="362" t="s">
        <v>233</v>
      </c>
      <c r="C13" s="362"/>
      <c r="D13" s="362"/>
      <c r="E13" s="57" t="s">
        <v>234</v>
      </c>
    </row>
    <row r="14" spans="1:5" s="52" customFormat="1" ht="27" customHeight="1" x14ac:dyDescent="0.2">
      <c r="A14" s="53" t="s">
        <v>30</v>
      </c>
      <c r="B14" s="362" t="s">
        <v>235</v>
      </c>
      <c r="C14" s="362"/>
      <c r="D14" s="362"/>
      <c r="E14" s="57" t="s">
        <v>236</v>
      </c>
    </row>
    <row r="15" spans="1:5" s="62" customFormat="1" ht="69.95" customHeight="1" x14ac:dyDescent="0.2">
      <c r="A15" s="53" t="s">
        <v>31</v>
      </c>
      <c r="B15" s="362" t="s">
        <v>237</v>
      </c>
      <c r="C15" s="362"/>
      <c r="D15" s="362"/>
      <c r="E15" s="57" t="s">
        <v>238</v>
      </c>
    </row>
    <row r="16" spans="1:5" s="62" customFormat="1" ht="12.95" customHeight="1" x14ac:dyDescent="0.2">
      <c r="A16" s="360" t="s">
        <v>239</v>
      </c>
      <c r="B16" s="360"/>
      <c r="C16" s="360"/>
      <c r="D16" s="360"/>
      <c r="E16" s="360"/>
    </row>
    <row r="17" spans="1:5" s="62" customFormat="1" ht="98.1" customHeight="1" x14ac:dyDescent="0.2">
      <c r="A17" s="53" t="s">
        <v>42</v>
      </c>
      <c r="B17" s="362" t="s">
        <v>240</v>
      </c>
      <c r="C17" s="362"/>
      <c r="D17" s="362"/>
      <c r="E17" s="57" t="s">
        <v>241</v>
      </c>
    </row>
    <row r="18" spans="1:5" s="62" customFormat="1" ht="126.95" customHeight="1" x14ac:dyDescent="0.2">
      <c r="A18" s="53" t="s">
        <v>36</v>
      </c>
      <c r="B18" s="362" t="s">
        <v>242</v>
      </c>
      <c r="C18" s="362"/>
      <c r="D18" s="362"/>
      <c r="E18" s="57" t="s">
        <v>243</v>
      </c>
    </row>
    <row r="19" spans="1:5" s="62" customFormat="1" ht="12.95" customHeight="1" x14ac:dyDescent="0.2">
      <c r="A19" s="360" t="s">
        <v>244</v>
      </c>
      <c r="B19" s="360"/>
      <c r="C19" s="360"/>
      <c r="D19" s="360"/>
      <c r="E19" s="360"/>
    </row>
    <row r="20" spans="1:5" s="62" customFormat="1" ht="111.95" customHeight="1" x14ac:dyDescent="0.2">
      <c r="A20" s="53" t="s">
        <v>47</v>
      </c>
      <c r="B20" s="362" t="s">
        <v>245</v>
      </c>
      <c r="C20" s="362"/>
      <c r="D20" s="362"/>
      <c r="E20" s="57" t="s">
        <v>246</v>
      </c>
    </row>
    <row r="21" spans="1:5" s="62" customFormat="1" ht="183" customHeight="1" x14ac:dyDescent="0.2">
      <c r="A21" s="53" t="s">
        <v>39</v>
      </c>
      <c r="B21" s="362" t="s">
        <v>247</v>
      </c>
      <c r="C21" s="362"/>
      <c r="D21" s="362"/>
      <c r="E21" s="57" t="s">
        <v>248</v>
      </c>
    </row>
    <row r="22" spans="1:5" s="62" customFormat="1" ht="111.95" customHeight="1" x14ac:dyDescent="0.2">
      <c r="A22" s="53" t="s">
        <v>41</v>
      </c>
      <c r="B22" s="362" t="s">
        <v>249</v>
      </c>
      <c r="C22" s="362"/>
      <c r="D22" s="362"/>
      <c r="E22" s="57" t="s">
        <v>250</v>
      </c>
    </row>
    <row r="23" spans="1:5" s="62" customFormat="1" ht="269.10000000000002" customHeight="1" x14ac:dyDescent="0.2">
      <c r="A23" s="53" t="s">
        <v>44</v>
      </c>
      <c r="B23" s="362" t="s">
        <v>251</v>
      </c>
      <c r="C23" s="362"/>
      <c r="D23" s="362"/>
      <c r="E23" s="57" t="s">
        <v>252</v>
      </c>
    </row>
    <row r="24" spans="1:5" s="62" customFormat="1" ht="84" customHeight="1" x14ac:dyDescent="0.2">
      <c r="A24" s="53" t="s">
        <v>55</v>
      </c>
      <c r="B24" s="362" t="s">
        <v>253</v>
      </c>
      <c r="C24" s="362"/>
      <c r="D24" s="362"/>
      <c r="E24" s="57" t="s">
        <v>254</v>
      </c>
    </row>
    <row r="25" spans="1:5" s="62" customFormat="1" ht="84" customHeight="1" x14ac:dyDescent="0.2">
      <c r="A25" s="53" t="s">
        <v>58</v>
      </c>
      <c r="B25" s="362" t="s">
        <v>255</v>
      </c>
      <c r="C25" s="362"/>
      <c r="D25" s="362"/>
      <c r="E25" s="57" t="s">
        <v>256</v>
      </c>
    </row>
    <row r="26" spans="1:5" s="62" customFormat="1" ht="69.95" customHeight="1" x14ac:dyDescent="0.2">
      <c r="A26" s="53" t="s">
        <v>60</v>
      </c>
      <c r="B26" s="362" t="s">
        <v>257</v>
      </c>
      <c r="C26" s="362"/>
      <c r="D26" s="362"/>
      <c r="E26" s="57" t="s">
        <v>258</v>
      </c>
    </row>
    <row r="27" spans="1:5" s="62" customFormat="1" ht="84" customHeight="1" x14ac:dyDescent="0.2">
      <c r="A27" s="53" t="s">
        <v>63</v>
      </c>
      <c r="B27" s="362" t="s">
        <v>259</v>
      </c>
      <c r="C27" s="362"/>
      <c r="D27" s="362"/>
      <c r="E27" s="57" t="s">
        <v>260</v>
      </c>
    </row>
    <row r="28" spans="1:5" s="62" customFormat="1" ht="69.95" customHeight="1" x14ac:dyDescent="0.2">
      <c r="A28" s="53" t="s">
        <v>66</v>
      </c>
      <c r="B28" s="362" t="s">
        <v>261</v>
      </c>
      <c r="C28" s="362"/>
      <c r="D28" s="362"/>
      <c r="E28" s="57" t="s">
        <v>262</v>
      </c>
    </row>
    <row r="29" spans="1:5" s="62" customFormat="1" ht="56.1" customHeight="1" x14ac:dyDescent="0.2">
      <c r="A29" s="53" t="s">
        <v>46</v>
      </c>
      <c r="B29" s="362" t="s">
        <v>263</v>
      </c>
      <c r="C29" s="362"/>
      <c r="D29" s="362"/>
      <c r="E29" s="57" t="s">
        <v>264</v>
      </c>
    </row>
    <row r="30" spans="1:5" s="62" customFormat="1" ht="12.95" customHeight="1" x14ac:dyDescent="0.2">
      <c r="A30" s="360" t="s">
        <v>265</v>
      </c>
      <c r="B30" s="360"/>
      <c r="C30" s="360"/>
      <c r="D30" s="360"/>
      <c r="E30" s="360"/>
    </row>
    <row r="31" spans="1:5" s="62" customFormat="1" ht="111.95" customHeight="1" x14ac:dyDescent="0.2">
      <c r="A31" s="53" t="s">
        <v>49</v>
      </c>
      <c r="B31" s="362" t="s">
        <v>266</v>
      </c>
      <c r="C31" s="362"/>
      <c r="D31" s="362"/>
      <c r="E31" s="57" t="s">
        <v>267</v>
      </c>
    </row>
    <row r="32" spans="1:5" s="62" customFormat="1" ht="111.95" customHeight="1" x14ac:dyDescent="0.2">
      <c r="A32" s="53" t="s">
        <v>54</v>
      </c>
      <c r="B32" s="362" t="s">
        <v>268</v>
      </c>
      <c r="C32" s="362"/>
      <c r="D32" s="362"/>
      <c r="E32" s="57" t="s">
        <v>267</v>
      </c>
    </row>
    <row r="33" spans="1:5" s="62" customFormat="1" ht="126.95" customHeight="1" x14ac:dyDescent="0.2">
      <c r="A33" s="53" t="s">
        <v>74</v>
      </c>
      <c r="B33" s="362" t="s">
        <v>269</v>
      </c>
      <c r="C33" s="362"/>
      <c r="D33" s="362"/>
      <c r="E33" s="57" t="s">
        <v>267</v>
      </c>
    </row>
    <row r="34" spans="1:5" s="62" customFormat="1" ht="12.95" customHeight="1" x14ac:dyDescent="0.2">
      <c r="A34" s="360" t="s">
        <v>270</v>
      </c>
      <c r="B34" s="360"/>
      <c r="C34" s="360"/>
      <c r="D34" s="360"/>
      <c r="E34" s="360"/>
    </row>
    <row r="35" spans="1:5" s="62" customFormat="1" ht="27" customHeight="1" x14ac:dyDescent="0.2">
      <c r="A35" s="53" t="s">
        <v>76</v>
      </c>
      <c r="B35" s="362" t="s">
        <v>271</v>
      </c>
      <c r="C35" s="362"/>
      <c r="D35" s="362"/>
      <c r="E35" s="57" t="s">
        <v>267</v>
      </c>
    </row>
    <row r="36" spans="1:5" s="62" customFormat="1" ht="155.1" customHeight="1" x14ac:dyDescent="0.2">
      <c r="A36" s="53" t="s">
        <v>78</v>
      </c>
      <c r="B36" s="362" t="s">
        <v>272</v>
      </c>
      <c r="C36" s="362"/>
      <c r="D36" s="362"/>
      <c r="E36" s="57" t="s">
        <v>267</v>
      </c>
    </row>
    <row r="37" spans="1:5" s="62" customFormat="1" ht="168.95" customHeight="1" x14ac:dyDescent="0.2">
      <c r="A37" s="53" t="s">
        <v>62</v>
      </c>
      <c r="B37" s="362" t="s">
        <v>273</v>
      </c>
      <c r="C37" s="362"/>
      <c r="D37" s="362"/>
      <c r="E37" s="57" t="s">
        <v>267</v>
      </c>
    </row>
    <row r="38" spans="1:5" s="62" customFormat="1" ht="12.95" customHeight="1" x14ac:dyDescent="0.2">
      <c r="A38" s="360" t="s">
        <v>274</v>
      </c>
      <c r="B38" s="360"/>
      <c r="C38" s="360"/>
      <c r="D38" s="360"/>
      <c r="E38" s="360"/>
    </row>
    <row r="39" spans="1:5" s="62" customFormat="1" ht="126.95" customHeight="1" x14ac:dyDescent="0.2">
      <c r="A39" s="53" t="s">
        <v>275</v>
      </c>
      <c r="B39" s="362" t="s">
        <v>276</v>
      </c>
      <c r="C39" s="362"/>
      <c r="D39" s="362"/>
      <c r="E39" s="57" t="s">
        <v>277</v>
      </c>
    </row>
    <row r="40" spans="1:5" s="62" customFormat="1" ht="84" customHeight="1" x14ac:dyDescent="0.2">
      <c r="A40" s="53" t="s">
        <v>65</v>
      </c>
      <c r="B40" s="362" t="s">
        <v>278</v>
      </c>
      <c r="C40" s="362"/>
      <c r="D40" s="362"/>
      <c r="E40" s="57" t="s">
        <v>267</v>
      </c>
    </row>
    <row r="41" spans="1:5" s="62" customFormat="1" ht="84" customHeight="1" x14ac:dyDescent="0.2">
      <c r="A41" s="53" t="s">
        <v>279</v>
      </c>
      <c r="B41" s="362" t="s">
        <v>280</v>
      </c>
      <c r="C41" s="362"/>
      <c r="D41" s="362"/>
      <c r="E41" s="57" t="s">
        <v>281</v>
      </c>
    </row>
    <row r="42" spans="1:5" s="62" customFormat="1" ht="198" customHeight="1" x14ac:dyDescent="0.2">
      <c r="A42" s="53" t="s">
        <v>282</v>
      </c>
      <c r="B42" s="362" t="s">
        <v>283</v>
      </c>
      <c r="C42" s="362"/>
      <c r="D42" s="362"/>
      <c r="E42" s="57" t="s">
        <v>284</v>
      </c>
    </row>
    <row r="43" spans="1:5" s="62" customFormat="1" ht="12.95" customHeight="1" x14ac:dyDescent="0.2">
      <c r="A43" s="361" t="s">
        <v>285</v>
      </c>
      <c r="B43" s="361"/>
      <c r="C43" s="361"/>
      <c r="D43" s="361"/>
      <c r="E43" s="361"/>
    </row>
    <row r="44" spans="1:5" s="62" customFormat="1" ht="126.95" customHeight="1" x14ac:dyDescent="0.2">
      <c r="A44" s="53" t="s">
        <v>69</v>
      </c>
      <c r="B44" s="362" t="s">
        <v>286</v>
      </c>
      <c r="C44" s="362"/>
      <c r="D44" s="362"/>
      <c r="E44" s="57" t="s">
        <v>287</v>
      </c>
    </row>
    <row r="45" spans="1:5" s="62" customFormat="1" ht="84" customHeight="1" x14ac:dyDescent="0.2">
      <c r="A45" s="53" t="s">
        <v>73</v>
      </c>
      <c r="B45" s="362" t="s">
        <v>288</v>
      </c>
      <c r="C45" s="362"/>
      <c r="D45" s="362"/>
      <c r="E45" s="57" t="s">
        <v>289</v>
      </c>
    </row>
    <row r="46" spans="1:5" s="62" customFormat="1" ht="98.1" customHeight="1" x14ac:dyDescent="0.2">
      <c r="A46" s="53" t="s">
        <v>290</v>
      </c>
      <c r="B46" s="362" t="s">
        <v>291</v>
      </c>
      <c r="C46" s="362"/>
      <c r="D46" s="362"/>
      <c r="E46" s="57" t="s">
        <v>267</v>
      </c>
    </row>
    <row r="47" spans="1:5" s="62" customFormat="1" ht="126.95" customHeight="1" x14ac:dyDescent="0.2">
      <c r="A47" s="53" t="s">
        <v>292</v>
      </c>
      <c r="B47" s="362" t="s">
        <v>293</v>
      </c>
      <c r="C47" s="362"/>
      <c r="D47" s="362"/>
      <c r="E47" s="57" t="s">
        <v>294</v>
      </c>
    </row>
    <row r="48" spans="1:5" s="62" customFormat="1" ht="183" customHeight="1" x14ac:dyDescent="0.2">
      <c r="A48" s="53" t="s">
        <v>295</v>
      </c>
      <c r="B48" s="362" t="s">
        <v>296</v>
      </c>
      <c r="C48" s="362"/>
      <c r="D48" s="362"/>
      <c r="E48" s="57" t="s">
        <v>297</v>
      </c>
    </row>
    <row r="49" spans="1:5" s="62" customFormat="1" ht="69.95" customHeight="1" x14ac:dyDescent="0.2">
      <c r="A49" s="53" t="s">
        <v>101</v>
      </c>
      <c r="B49" s="362" t="s">
        <v>298</v>
      </c>
      <c r="C49" s="362"/>
      <c r="D49" s="362"/>
      <c r="E49" s="57" t="s">
        <v>299</v>
      </c>
    </row>
    <row r="50" spans="1:5" s="62" customFormat="1" ht="12.95" customHeight="1" x14ac:dyDescent="0.2">
      <c r="A50" s="360" t="s">
        <v>300</v>
      </c>
      <c r="B50" s="360"/>
      <c r="C50" s="360"/>
      <c r="D50" s="360"/>
      <c r="E50" s="360"/>
    </row>
    <row r="51" spans="1:5" s="62" customFormat="1" ht="141" customHeight="1" x14ac:dyDescent="0.2">
      <c r="A51" s="53" t="s">
        <v>103</v>
      </c>
      <c r="B51" s="362" t="s">
        <v>301</v>
      </c>
      <c r="C51" s="362"/>
      <c r="D51" s="362"/>
      <c r="E51" s="57" t="s">
        <v>302</v>
      </c>
    </row>
    <row r="52" spans="1:5" s="62" customFormat="1" ht="56.1" customHeight="1" x14ac:dyDescent="0.2">
      <c r="A52" s="53" t="s">
        <v>303</v>
      </c>
      <c r="B52" s="362" t="s">
        <v>304</v>
      </c>
      <c r="C52" s="362"/>
      <c r="D52" s="362"/>
      <c r="E52" s="57" t="s">
        <v>267</v>
      </c>
    </row>
    <row r="53" spans="1:5" s="62" customFormat="1" ht="111.95" customHeight="1" x14ac:dyDescent="0.2">
      <c r="A53" s="53" t="s">
        <v>305</v>
      </c>
      <c r="B53" s="362" t="s">
        <v>306</v>
      </c>
      <c r="C53" s="362"/>
      <c r="D53" s="362"/>
      <c r="E53" s="57" t="s">
        <v>267</v>
      </c>
    </row>
    <row r="54" spans="1:5" s="62" customFormat="1" ht="98.1" customHeight="1" x14ac:dyDescent="0.2">
      <c r="A54" s="53" t="s">
        <v>307</v>
      </c>
      <c r="B54" s="362" t="s">
        <v>308</v>
      </c>
      <c r="C54" s="362"/>
      <c r="D54" s="362"/>
      <c r="E54" s="57" t="s">
        <v>267</v>
      </c>
    </row>
    <row r="55" spans="1:5" s="62" customFormat="1" ht="12.95" customHeight="1" x14ac:dyDescent="0.2">
      <c r="A55" s="360" t="s">
        <v>309</v>
      </c>
      <c r="B55" s="360"/>
      <c r="C55" s="360"/>
      <c r="D55" s="360"/>
      <c r="E55" s="360"/>
    </row>
    <row r="56" spans="1:5" s="62" customFormat="1" ht="155.1" customHeight="1" x14ac:dyDescent="0.2">
      <c r="A56" s="53" t="s">
        <v>310</v>
      </c>
      <c r="B56" s="362" t="s">
        <v>311</v>
      </c>
      <c r="C56" s="362"/>
      <c r="D56" s="362"/>
      <c r="E56" s="57" t="s">
        <v>312</v>
      </c>
    </row>
    <row r="57" spans="1:5" s="62" customFormat="1" ht="126.95" customHeight="1" x14ac:dyDescent="0.2">
      <c r="A57" s="53" t="s">
        <v>107</v>
      </c>
      <c r="B57" s="362" t="s">
        <v>313</v>
      </c>
      <c r="C57" s="362"/>
      <c r="D57" s="362"/>
      <c r="E57" s="57" t="s">
        <v>314</v>
      </c>
    </row>
    <row r="58" spans="1:5" s="62" customFormat="1" ht="56.1" customHeight="1" x14ac:dyDescent="0.2">
      <c r="A58" s="53" t="s">
        <v>109</v>
      </c>
      <c r="B58" s="362" t="s">
        <v>315</v>
      </c>
      <c r="C58" s="362"/>
      <c r="D58" s="362"/>
      <c r="E58" s="57" t="s">
        <v>267</v>
      </c>
    </row>
    <row r="59" spans="1:5" s="62" customFormat="1" ht="41.1" customHeight="1" x14ac:dyDescent="0.2">
      <c r="A59" s="53" t="s">
        <v>111</v>
      </c>
      <c r="B59" s="362" t="s">
        <v>316</v>
      </c>
      <c r="C59" s="362"/>
      <c r="D59" s="362"/>
      <c r="E59" s="57" t="s">
        <v>267</v>
      </c>
    </row>
    <row r="60" spans="1:5" s="62" customFormat="1" ht="41.1" customHeight="1" x14ac:dyDescent="0.2">
      <c r="A60" s="53" t="s">
        <v>113</v>
      </c>
      <c r="B60" s="362" t="s">
        <v>317</v>
      </c>
      <c r="C60" s="362"/>
      <c r="D60" s="362"/>
      <c r="E60" s="57" t="s">
        <v>267</v>
      </c>
    </row>
    <row r="61" spans="1:5" ht="12.95" customHeight="1" x14ac:dyDescent="0.2">
      <c r="A61" s="360" t="s">
        <v>318</v>
      </c>
      <c r="B61" s="360"/>
      <c r="C61" s="360"/>
      <c r="D61" s="360"/>
      <c r="E61" s="360"/>
    </row>
    <row r="62" spans="1:5" s="62" customFormat="1" ht="84" customHeight="1" x14ac:dyDescent="0.2">
      <c r="A62" s="53" t="s">
        <v>319</v>
      </c>
      <c r="B62" s="362" t="s">
        <v>320</v>
      </c>
      <c r="C62" s="362"/>
      <c r="D62" s="362"/>
      <c r="E62" s="57" t="s">
        <v>321</v>
      </c>
    </row>
    <row r="63" spans="1:5" s="62" customFormat="1" ht="141" customHeight="1" x14ac:dyDescent="0.2">
      <c r="A63" s="53" t="s">
        <v>115</v>
      </c>
      <c r="B63" s="362" t="s">
        <v>322</v>
      </c>
      <c r="C63" s="362"/>
      <c r="D63" s="362"/>
      <c r="E63" s="57" t="s">
        <v>323</v>
      </c>
    </row>
    <row r="64" spans="1:5" s="62" customFormat="1" ht="111.95" customHeight="1" x14ac:dyDescent="0.2">
      <c r="A64" s="53" t="s">
        <v>117</v>
      </c>
      <c r="B64" s="362" t="s">
        <v>324</v>
      </c>
      <c r="C64" s="362"/>
      <c r="D64" s="362"/>
      <c r="E64" s="57" t="s">
        <v>325</v>
      </c>
    </row>
    <row r="65" spans="1:5" s="62" customFormat="1" ht="98.1" customHeight="1" x14ac:dyDescent="0.2">
      <c r="A65" s="53" t="s">
        <v>326</v>
      </c>
      <c r="B65" s="362" t="s">
        <v>327</v>
      </c>
      <c r="C65" s="362"/>
      <c r="D65" s="362"/>
      <c r="E65" s="57" t="s">
        <v>328</v>
      </c>
    </row>
    <row r="66" spans="1:5" s="62" customFormat="1" ht="41.1" customHeight="1" x14ac:dyDescent="0.2">
      <c r="A66" s="53" t="s">
        <v>51</v>
      </c>
      <c r="B66" s="362" t="s">
        <v>329</v>
      </c>
      <c r="C66" s="362"/>
      <c r="D66" s="362"/>
      <c r="E66" s="57" t="s">
        <v>330</v>
      </c>
    </row>
    <row r="67" spans="1:5" s="62" customFormat="1" ht="41.1" customHeight="1" x14ac:dyDescent="0.2">
      <c r="A67" s="53" t="s">
        <v>157</v>
      </c>
      <c r="B67" s="362" t="s">
        <v>331</v>
      </c>
      <c r="C67" s="362"/>
      <c r="D67" s="362"/>
      <c r="E67" s="57" t="s">
        <v>267</v>
      </c>
    </row>
    <row r="68" spans="1:5" s="62" customFormat="1" ht="27" customHeight="1" x14ac:dyDescent="0.2">
      <c r="A68" s="53" t="s">
        <v>332</v>
      </c>
      <c r="B68" s="362" t="s">
        <v>333</v>
      </c>
      <c r="C68" s="362"/>
      <c r="D68" s="362"/>
      <c r="E68" s="57" t="s">
        <v>267</v>
      </c>
    </row>
    <row r="69" spans="1:5" s="62" customFormat="1" ht="141" customHeight="1" x14ac:dyDescent="0.2">
      <c r="A69" s="53" t="s">
        <v>334</v>
      </c>
      <c r="B69" s="362" t="s">
        <v>335</v>
      </c>
      <c r="C69" s="362"/>
      <c r="D69" s="362"/>
      <c r="E69" s="57" t="s">
        <v>336</v>
      </c>
    </row>
    <row r="70" spans="1:5" s="62" customFormat="1" ht="41.1" customHeight="1" x14ac:dyDescent="0.2">
      <c r="A70" s="53" t="s">
        <v>337</v>
      </c>
      <c r="B70" s="362" t="s">
        <v>338</v>
      </c>
      <c r="C70" s="362"/>
      <c r="D70" s="362"/>
      <c r="E70" s="57" t="s">
        <v>339</v>
      </c>
    </row>
    <row r="71" spans="1:5" s="62" customFormat="1" ht="56.1" customHeight="1" x14ac:dyDescent="0.2">
      <c r="A71" s="53" t="s">
        <v>340</v>
      </c>
      <c r="B71" s="362" t="s">
        <v>341</v>
      </c>
      <c r="C71" s="362"/>
      <c r="D71" s="362"/>
      <c r="E71" s="57" t="s">
        <v>267</v>
      </c>
    </row>
    <row r="72" spans="1:5" s="46" customFormat="1" ht="12.95" customHeight="1" x14ac:dyDescent="0.2"/>
  </sheetData>
  <mergeCells count="66">
    <mergeCell ref="B71:D71"/>
    <mergeCell ref="B66:D66"/>
    <mergeCell ref="B67:D67"/>
    <mergeCell ref="B68:D68"/>
    <mergeCell ref="B69:D69"/>
    <mergeCell ref="B70:D70"/>
    <mergeCell ref="A61:E61"/>
    <mergeCell ref="B62:D62"/>
    <mergeCell ref="B63:D63"/>
    <mergeCell ref="B64:D64"/>
    <mergeCell ref="B65:D65"/>
    <mergeCell ref="B56:D56"/>
    <mergeCell ref="B57:D57"/>
    <mergeCell ref="B58:D58"/>
    <mergeCell ref="B59:D59"/>
    <mergeCell ref="B60:D60"/>
    <mergeCell ref="B51:D51"/>
    <mergeCell ref="B52:D52"/>
    <mergeCell ref="B53:D53"/>
    <mergeCell ref="B54:D54"/>
    <mergeCell ref="A55:E55"/>
    <mergeCell ref="B46:D46"/>
    <mergeCell ref="B47:D47"/>
    <mergeCell ref="B48:D48"/>
    <mergeCell ref="B49:D49"/>
    <mergeCell ref="A50:E50"/>
    <mergeCell ref="B41:D41"/>
    <mergeCell ref="B42:D42"/>
    <mergeCell ref="A43:E43"/>
    <mergeCell ref="B44:D44"/>
    <mergeCell ref="B45:D45"/>
    <mergeCell ref="B36:D36"/>
    <mergeCell ref="B37:D37"/>
    <mergeCell ref="A38:E38"/>
    <mergeCell ref="B39:D39"/>
    <mergeCell ref="B40:D40"/>
    <mergeCell ref="B31:D31"/>
    <mergeCell ref="B32:D32"/>
    <mergeCell ref="B33:D33"/>
    <mergeCell ref="A34:E34"/>
    <mergeCell ref="B35:D35"/>
    <mergeCell ref="B26:D26"/>
    <mergeCell ref="B27:D27"/>
    <mergeCell ref="B28:D28"/>
    <mergeCell ref="B29:D29"/>
    <mergeCell ref="A30:E30"/>
    <mergeCell ref="B21:D21"/>
    <mergeCell ref="B22:D22"/>
    <mergeCell ref="B23:D23"/>
    <mergeCell ref="B24:D24"/>
    <mergeCell ref="B25:D25"/>
    <mergeCell ref="A16:E16"/>
    <mergeCell ref="B17:D17"/>
    <mergeCell ref="B18:D18"/>
    <mergeCell ref="A19:E19"/>
    <mergeCell ref="B20:D20"/>
    <mergeCell ref="B11:D11"/>
    <mergeCell ref="B12:D12"/>
    <mergeCell ref="B13:D13"/>
    <mergeCell ref="B14:D14"/>
    <mergeCell ref="B15:D15"/>
    <mergeCell ref="B5:E5"/>
    <mergeCell ref="B7:D7"/>
    <mergeCell ref="B8:D8"/>
    <mergeCell ref="A9:E9"/>
    <mergeCell ref="B10:D10"/>
  </mergeCells>
  <pageMargins left="0.78740157480314965" right="0.19685039370078741" top="0.19685039370078741" bottom="0.19685039370078741" header="0" footer="0"/>
  <pageSetup paperSize="9" firstPageNumber="12" fitToHeight="0" pageOrder="overThenDown" orientation="landscape" useFirstPageNumber="1"/>
  <headerFooter>
    <oddFooter>&amp;C&amp;"Arial,normal"&amp;8&amp;P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outlinePr summaryBelow="0" summaryRight="0"/>
    <pageSetUpPr autoPageBreaks="0" fitToPage="1"/>
  </sheetPr>
  <dimension ref="A1:D19"/>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632</v>
      </c>
      <c r="B1" s="61"/>
      <c r="C1" s="61"/>
      <c r="D1" s="61"/>
    </row>
    <row r="2" spans="1:4" s="165" customFormat="1" ht="12.95" customHeight="1" x14ac:dyDescent="0.2"/>
    <row r="3" spans="1:4" s="165" customFormat="1" ht="12.95" customHeight="1" x14ac:dyDescent="0.2">
      <c r="A3" s="61" t="s">
        <v>106</v>
      </c>
      <c r="B3" s="61"/>
      <c r="C3" s="61"/>
      <c r="D3" s="61"/>
    </row>
    <row r="4" spans="1:4" s="166" customFormat="1" ht="12.95" customHeight="1" x14ac:dyDescent="0.2"/>
    <row r="5" spans="1:4" s="166" customFormat="1" ht="12.95" customHeight="1" x14ac:dyDescent="0.2">
      <c r="D5" s="81" t="s">
        <v>633</v>
      </c>
    </row>
    <row r="6" spans="1:4" s="166" customFormat="1" ht="12.95" customHeight="1" x14ac:dyDescent="0.2"/>
    <row r="7" spans="1:4" s="47" customFormat="1" ht="27" customHeight="1" x14ac:dyDescent="0.2">
      <c r="A7" s="51" t="s">
        <v>20</v>
      </c>
      <c r="B7" s="51" t="s">
        <v>21</v>
      </c>
      <c r="C7" s="51" t="s">
        <v>94</v>
      </c>
      <c r="D7" s="51" t="s">
        <v>95</v>
      </c>
    </row>
    <row r="8" spans="1:4" s="47" customFormat="1" ht="12.95" customHeight="1" x14ac:dyDescent="0.2">
      <c r="A8" s="51" t="s">
        <v>26</v>
      </c>
      <c r="B8" s="51" t="s">
        <v>27</v>
      </c>
      <c r="C8" s="51" t="s">
        <v>28</v>
      </c>
      <c r="D8" s="51" t="s">
        <v>29</v>
      </c>
    </row>
    <row r="9" spans="1:4" s="52" customFormat="1" ht="12.95" customHeight="1" x14ac:dyDescent="0.2">
      <c r="A9" s="360" t="s">
        <v>634</v>
      </c>
      <c r="B9" s="360"/>
      <c r="C9" s="360"/>
      <c r="D9" s="360"/>
    </row>
    <row r="10" spans="1:4" ht="12.95" customHeight="1" x14ac:dyDescent="0.2">
      <c r="A10" s="360" t="s">
        <v>635</v>
      </c>
      <c r="B10" s="360"/>
      <c r="C10" s="360"/>
      <c r="D10" s="360"/>
    </row>
    <row r="11" spans="1:4" ht="12.95" customHeight="1" x14ac:dyDescent="0.2">
      <c r="A11" s="360" t="s">
        <v>636</v>
      </c>
      <c r="B11" s="360"/>
      <c r="C11" s="360"/>
      <c r="D11" s="360"/>
    </row>
    <row r="12" spans="1:4" ht="12.95" customHeight="1" x14ac:dyDescent="0.2">
      <c r="A12" s="360" t="s">
        <v>637</v>
      </c>
      <c r="B12" s="360"/>
      <c r="C12" s="360"/>
      <c r="D12" s="360"/>
    </row>
    <row r="13" spans="1:4" ht="12.95" customHeight="1" x14ac:dyDescent="0.2">
      <c r="A13" s="360" t="s">
        <v>638</v>
      </c>
      <c r="B13" s="360"/>
      <c r="C13" s="360"/>
      <c r="D13" s="360"/>
    </row>
    <row r="14" spans="1:4" ht="12.95" customHeight="1" x14ac:dyDescent="0.2">
      <c r="A14" s="360" t="s">
        <v>639</v>
      </c>
      <c r="B14" s="360"/>
      <c r="C14" s="360"/>
      <c r="D14" s="360"/>
    </row>
    <row r="15" spans="1:4" ht="27" customHeight="1" x14ac:dyDescent="0.2">
      <c r="A15" s="51" t="s">
        <v>26</v>
      </c>
      <c r="B15" s="68" t="s">
        <v>640</v>
      </c>
      <c r="C15" s="13">
        <v>45047805.57</v>
      </c>
      <c r="D15" s="13">
        <v>162158142.15000001</v>
      </c>
    </row>
    <row r="16" spans="1:4" ht="12.95" customHeight="1" x14ac:dyDescent="0.2">
      <c r="A16" s="51" t="s">
        <v>27</v>
      </c>
      <c r="B16" s="68" t="s">
        <v>141</v>
      </c>
      <c r="C16" s="25">
        <v>45047805.57</v>
      </c>
      <c r="D16" s="25">
        <v>162158142.15000001</v>
      </c>
    </row>
    <row r="17" spans="1:4" ht="12.95" customHeight="1" x14ac:dyDescent="0.2">
      <c r="A17" s="360" t="s">
        <v>641</v>
      </c>
      <c r="B17" s="360"/>
      <c r="C17" s="360"/>
      <c r="D17" s="360"/>
    </row>
    <row r="18" spans="1:4" s="1" customFormat="1" ht="12.95" customHeight="1" x14ac:dyDescent="0.2">
      <c r="A18" s="51" t="s">
        <v>28</v>
      </c>
      <c r="B18" s="68" t="s">
        <v>642</v>
      </c>
      <c r="C18" s="13">
        <v>45047805.57</v>
      </c>
      <c r="D18" s="13">
        <v>162158142.15000001</v>
      </c>
    </row>
    <row r="19" spans="1:4" s="52" customFormat="1" ht="12.95" customHeight="1" x14ac:dyDescent="0.2"/>
  </sheetData>
  <mergeCells count="7">
    <mergeCell ref="A14:D14"/>
    <mergeCell ref="A17:D17"/>
    <mergeCell ref="A9:D9"/>
    <mergeCell ref="A10:D10"/>
    <mergeCell ref="A11:D11"/>
    <mergeCell ref="A12:D12"/>
    <mergeCell ref="A13:D13"/>
  </mergeCells>
  <pageMargins left="0.78740157480314965" right="0.19685039370078741" top="0.19685039370078741" bottom="0.19685039370078741" header="0" footer="0"/>
  <pageSetup paperSize="9" firstPageNumber="109" fitToHeight="0" pageOrder="overThenDown" orientation="portrait" useFirstPageNumber="1"/>
  <headerFooter>
    <oddFooter>&amp;C&amp;"Arial,normal"&amp;8&amp;P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outlinePr summaryBelow="0" summaryRight="0"/>
    <pageSetUpPr autoPageBreaks="0" fitToPage="1"/>
  </sheetPr>
  <dimension ref="A1:D13"/>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643</v>
      </c>
      <c r="B1" s="61"/>
      <c r="C1" s="61"/>
      <c r="D1" s="61"/>
    </row>
    <row r="2" spans="1:4" s="165" customFormat="1" ht="12.95" customHeight="1" x14ac:dyDescent="0.2"/>
    <row r="3" spans="1:4" s="165" customFormat="1" ht="12.95" customHeight="1" x14ac:dyDescent="0.2">
      <c r="A3" s="61" t="s">
        <v>108</v>
      </c>
      <c r="B3" s="61"/>
      <c r="C3" s="61"/>
      <c r="D3" s="61"/>
    </row>
    <row r="4" spans="1:4" s="166" customFormat="1" ht="12.95" customHeight="1" x14ac:dyDescent="0.2"/>
    <row r="5" spans="1:4" s="166" customFormat="1" ht="12.95" customHeight="1" x14ac:dyDescent="0.2">
      <c r="D5" s="81" t="s">
        <v>644</v>
      </c>
    </row>
    <row r="6" spans="1:4" s="166" customFormat="1" ht="12.95" customHeight="1" x14ac:dyDescent="0.2"/>
    <row r="7" spans="1:4" s="47" customFormat="1" ht="27" customHeight="1" x14ac:dyDescent="0.2">
      <c r="A7" s="51" t="s">
        <v>20</v>
      </c>
      <c r="B7" s="51" t="s">
        <v>21</v>
      </c>
      <c r="C7" s="51" t="s">
        <v>94</v>
      </c>
      <c r="D7" s="51" t="s">
        <v>95</v>
      </c>
    </row>
    <row r="8" spans="1:4" s="47" customFormat="1" ht="12.95" customHeight="1" x14ac:dyDescent="0.2">
      <c r="A8" s="51" t="s">
        <v>26</v>
      </c>
      <c r="B8" s="51" t="s">
        <v>27</v>
      </c>
      <c r="C8" s="51" t="s">
        <v>28</v>
      </c>
      <c r="D8" s="51" t="s">
        <v>29</v>
      </c>
    </row>
    <row r="9" spans="1:4" s="52" customFormat="1" ht="27" customHeight="1" x14ac:dyDescent="0.2">
      <c r="A9" s="51" t="s">
        <v>26</v>
      </c>
      <c r="B9" s="68" t="s">
        <v>645</v>
      </c>
      <c r="C9" s="13">
        <v>226002374.90000001</v>
      </c>
      <c r="D9" s="13">
        <v>188057886.27000001</v>
      </c>
    </row>
    <row r="10" spans="1:4" s="52" customFormat="1" ht="27" customHeight="1" x14ac:dyDescent="0.2">
      <c r="A10" s="51" t="s">
        <v>27</v>
      </c>
      <c r="B10" s="68" t="s">
        <v>646</v>
      </c>
      <c r="C10" s="13">
        <v>32438847.449999999</v>
      </c>
      <c r="D10" s="13">
        <v>27019320.960000001</v>
      </c>
    </row>
    <row r="11" spans="1:4" s="52" customFormat="1" ht="12.95" customHeight="1" x14ac:dyDescent="0.2">
      <c r="A11" s="51" t="s">
        <v>28</v>
      </c>
      <c r="B11" s="68" t="s">
        <v>158</v>
      </c>
      <c r="C11" s="21">
        <v>16470</v>
      </c>
      <c r="D11" s="21">
        <v>443750.34</v>
      </c>
    </row>
    <row r="12" spans="1:4" ht="12.95" customHeight="1" x14ac:dyDescent="0.2">
      <c r="A12" s="51" t="s">
        <v>29</v>
      </c>
      <c r="B12" s="68" t="s">
        <v>141</v>
      </c>
      <c r="C12" s="13">
        <v>258457692.34999999</v>
      </c>
      <c r="D12" s="13">
        <v>215520957.56999999</v>
      </c>
    </row>
    <row r="13" spans="1:4" s="52" customFormat="1" ht="12.95" customHeight="1" x14ac:dyDescent="0.2"/>
  </sheetData>
  <pageMargins left="0.78740157480314965" right="0.19685039370078741" top="0.19685039370078741" bottom="0.19685039370078741" header="0" footer="0"/>
  <pageSetup paperSize="9" firstPageNumber="110" fitToHeight="0" pageOrder="overThenDown" orientation="portrait" useFirstPageNumber="1"/>
  <headerFooter>
    <oddFooter>&amp;C&amp;"Arial,normal"&amp;8&amp;P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outlinePr summaryBelow="0" summaryRight="0"/>
    <pageSetUpPr autoPageBreaks="0" fitToPage="1"/>
  </sheetPr>
  <dimension ref="A1:D13"/>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643</v>
      </c>
      <c r="B1" s="61"/>
      <c r="C1" s="61"/>
      <c r="D1" s="61"/>
    </row>
    <row r="2" spans="1:4" s="165" customFormat="1" ht="12.95" customHeight="1" x14ac:dyDescent="0.2"/>
    <row r="3" spans="1:4" s="165" customFormat="1" ht="12.95" customHeight="1" x14ac:dyDescent="0.2">
      <c r="A3" s="61" t="s">
        <v>108</v>
      </c>
      <c r="B3" s="61"/>
      <c r="C3" s="61"/>
      <c r="D3" s="61"/>
    </row>
    <row r="4" spans="1:4" s="166" customFormat="1" ht="12.95" customHeight="1" x14ac:dyDescent="0.2"/>
    <row r="5" spans="1:4" s="166" customFormat="1" ht="12.95" customHeight="1" x14ac:dyDescent="0.2">
      <c r="D5" s="81" t="s">
        <v>644</v>
      </c>
    </row>
    <row r="6" spans="1:4" s="166" customFormat="1" ht="12.95" customHeight="1" x14ac:dyDescent="0.2"/>
    <row r="7" spans="1:4" s="47" customFormat="1" ht="27" customHeight="1" x14ac:dyDescent="0.2">
      <c r="A7" s="51" t="s">
        <v>20</v>
      </c>
      <c r="B7" s="51" t="s">
        <v>21</v>
      </c>
      <c r="C7" s="7" t="s">
        <v>96</v>
      </c>
      <c r="D7" s="7" t="s">
        <v>97</v>
      </c>
    </row>
    <row r="8" spans="1:4" s="47" customFormat="1" ht="12.95" customHeight="1" x14ac:dyDescent="0.2">
      <c r="A8" s="51" t="s">
        <v>26</v>
      </c>
      <c r="B8" s="51" t="s">
        <v>27</v>
      </c>
      <c r="C8" s="51" t="s">
        <v>28</v>
      </c>
      <c r="D8" s="51" t="s">
        <v>29</v>
      </c>
    </row>
    <row r="9" spans="1:4" s="52" customFormat="1" ht="27" customHeight="1" x14ac:dyDescent="0.2">
      <c r="A9" s="51" t="s">
        <v>26</v>
      </c>
      <c r="B9" s="68" t="s">
        <v>645</v>
      </c>
      <c r="C9" s="13">
        <v>65906488.899999999</v>
      </c>
      <c r="D9" s="13">
        <v>76213447.290000007</v>
      </c>
    </row>
    <row r="10" spans="1:4" s="52" customFormat="1" ht="27" customHeight="1" x14ac:dyDescent="0.2">
      <c r="A10" s="51" t="s">
        <v>27</v>
      </c>
      <c r="B10" s="68" t="s">
        <v>646</v>
      </c>
      <c r="C10" s="13">
        <v>8964844.1699999999</v>
      </c>
      <c r="D10" s="13">
        <v>10696678.300000001</v>
      </c>
    </row>
    <row r="11" spans="1:4" s="52" customFormat="1" ht="12.95" customHeight="1" x14ac:dyDescent="0.2">
      <c r="A11" s="51" t="s">
        <v>28</v>
      </c>
      <c r="B11" s="68" t="s">
        <v>158</v>
      </c>
      <c r="C11" s="18">
        <v>0</v>
      </c>
      <c r="D11" s="21">
        <v>101000</v>
      </c>
    </row>
    <row r="12" spans="1:4" s="52" customFormat="1" ht="12.95" customHeight="1" x14ac:dyDescent="0.2">
      <c r="A12" s="51" t="s">
        <v>29</v>
      </c>
      <c r="B12" s="68" t="s">
        <v>141</v>
      </c>
      <c r="C12" s="13">
        <v>74871333.069999993</v>
      </c>
      <c r="D12" s="13">
        <v>87011125.590000004</v>
      </c>
    </row>
    <row r="13" spans="1:4" ht="12.95" customHeight="1" x14ac:dyDescent="0.2"/>
  </sheetData>
  <pageMargins left="0.78740157480314965" right="0.19685039370078741" top="0.19685039370078741" bottom="0.19685039370078741" header="0" footer="0"/>
  <pageSetup paperSize="9" firstPageNumber="111" fitToHeight="0" pageOrder="overThenDown" orientation="portrait" useFirstPageNumber="1"/>
  <headerFooter>
    <oddFooter>&amp;C&amp;"Arial,normal"&amp;8&amp;P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643</v>
      </c>
      <c r="B1" s="61"/>
      <c r="C1" s="61"/>
      <c r="D1" s="61"/>
    </row>
    <row r="2" spans="1:4" s="165" customFormat="1" ht="12.95" customHeight="1" x14ac:dyDescent="0.2"/>
    <row r="3" spans="1:4" s="165" customFormat="1" ht="12.95" customHeight="1" x14ac:dyDescent="0.2">
      <c r="A3" s="61" t="s">
        <v>647</v>
      </c>
      <c r="B3" s="61"/>
      <c r="C3" s="61"/>
      <c r="D3" s="61"/>
    </row>
    <row r="4" spans="1:4" s="166" customFormat="1" ht="12.95" customHeight="1" x14ac:dyDescent="0.2"/>
    <row r="5" spans="1:4" s="166" customFormat="1" ht="12.95" customHeight="1" x14ac:dyDescent="0.2">
      <c r="D5" s="81" t="s">
        <v>648</v>
      </c>
    </row>
    <row r="6" spans="1:4" s="166" customFormat="1" ht="12.95" customHeight="1" x14ac:dyDescent="0.2"/>
    <row r="7" spans="1:4" s="47" customFormat="1" ht="27" customHeight="1" x14ac:dyDescent="0.2">
      <c r="A7" s="51" t="s">
        <v>20</v>
      </c>
      <c r="B7" s="51" t="s">
        <v>21</v>
      </c>
      <c r="C7" s="51" t="s">
        <v>94</v>
      </c>
      <c r="D7" s="51" t="s">
        <v>95</v>
      </c>
    </row>
    <row r="8" spans="1:4" s="47" customFormat="1" ht="12.95" customHeight="1" x14ac:dyDescent="0.2">
      <c r="A8" s="51" t="s">
        <v>26</v>
      </c>
      <c r="B8" s="51" t="s">
        <v>27</v>
      </c>
      <c r="C8" s="51" t="s">
        <v>28</v>
      </c>
      <c r="D8" s="51" t="s">
        <v>29</v>
      </c>
    </row>
    <row r="9" spans="1:4" s="1" customFormat="1" ht="12.95" customHeight="1" x14ac:dyDescent="0.2">
      <c r="A9" s="169"/>
      <c r="B9" s="169"/>
      <c r="C9" s="169"/>
      <c r="D9" s="169"/>
    </row>
  </sheetData>
  <pageMargins left="0.78740157480314965" right="0.19685039370078741" top="0.19685039370078741" bottom="0.19685039370078741" header="0" footer="0"/>
  <pageSetup paperSize="9" firstPageNumber="112" fitToHeight="0" pageOrder="overThenDown" orientation="portrait" useFirstPageNumber="1"/>
  <headerFooter>
    <oddFooter>&amp;C&amp;"Arial,normal"&amp;8&amp;P</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outlinePr summaryBelow="0" summaryRight="0"/>
    <pageSetUpPr autoPageBreaks="0" fitToPage="1"/>
  </sheetPr>
  <dimension ref="A1:D9"/>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643</v>
      </c>
      <c r="B1" s="61"/>
      <c r="C1" s="61"/>
      <c r="D1" s="61"/>
    </row>
    <row r="2" spans="1:4" s="165" customFormat="1" ht="12.95" customHeight="1" x14ac:dyDescent="0.2"/>
    <row r="3" spans="1:4" s="165" customFormat="1" ht="12.95" customHeight="1" x14ac:dyDescent="0.2">
      <c r="A3" s="61" t="s">
        <v>647</v>
      </c>
      <c r="B3" s="61"/>
      <c r="C3" s="61"/>
      <c r="D3" s="61"/>
    </row>
    <row r="4" spans="1:4" s="166" customFormat="1" ht="12.95" customHeight="1" x14ac:dyDescent="0.2"/>
    <row r="5" spans="1:4" s="166" customFormat="1" ht="12.95" customHeight="1" x14ac:dyDescent="0.2">
      <c r="D5" s="81" t="s">
        <v>648</v>
      </c>
    </row>
    <row r="6" spans="1:4" s="166" customFormat="1" ht="12.95" customHeight="1" x14ac:dyDescent="0.2"/>
    <row r="7" spans="1:4" s="47" customFormat="1" ht="27" customHeight="1" x14ac:dyDescent="0.2">
      <c r="A7" s="51" t="s">
        <v>20</v>
      </c>
      <c r="B7" s="51" t="s">
        <v>21</v>
      </c>
      <c r="C7" s="7" t="s">
        <v>96</v>
      </c>
      <c r="D7" s="7" t="s">
        <v>97</v>
      </c>
    </row>
    <row r="8" spans="1:4" s="47" customFormat="1" ht="12.95" customHeight="1" x14ac:dyDescent="0.2">
      <c r="A8" s="51" t="s">
        <v>26</v>
      </c>
      <c r="B8" s="51" t="s">
        <v>27</v>
      </c>
      <c r="C8" s="51" t="s">
        <v>28</v>
      </c>
      <c r="D8" s="51" t="s">
        <v>29</v>
      </c>
    </row>
    <row r="9" spans="1:4" s="1" customFormat="1" ht="12.95" customHeight="1" x14ac:dyDescent="0.2">
      <c r="A9" s="169"/>
      <c r="B9" s="169"/>
      <c r="C9" s="169"/>
      <c r="D9" s="169"/>
    </row>
  </sheetData>
  <pageMargins left="0.78740157480314965" right="0.19685039370078741" top="0.19685039370078741" bottom="0.19685039370078741" header="0" footer="0"/>
  <pageSetup paperSize="9" firstPageNumber="113" fitToHeight="0" pageOrder="overThenDown" orientation="portrait" useFirstPageNumber="1"/>
  <headerFooter>
    <oddFooter>&amp;C&amp;"Arial,normal"&amp;8&amp;P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outlinePr summaryBelow="0" summaryRight="0"/>
    <pageSetUpPr autoPageBreaks="0" fitToPage="1"/>
  </sheetPr>
  <dimension ref="A1:D14"/>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649</v>
      </c>
      <c r="B1" s="61"/>
      <c r="C1" s="61"/>
      <c r="D1" s="61"/>
    </row>
    <row r="2" spans="1:4" s="165" customFormat="1" ht="12.95" customHeight="1" x14ac:dyDescent="0.2"/>
    <row r="3" spans="1:4" s="165" customFormat="1" ht="12.95" customHeight="1" x14ac:dyDescent="0.2">
      <c r="A3" s="61" t="s">
        <v>110</v>
      </c>
      <c r="B3" s="61"/>
      <c r="C3" s="61"/>
      <c r="D3" s="61"/>
    </row>
    <row r="4" spans="1:4" s="166" customFormat="1" ht="12.95" customHeight="1" x14ac:dyDescent="0.2"/>
    <row r="5" spans="1:4" s="166" customFormat="1" ht="12.95" customHeight="1" x14ac:dyDescent="0.2">
      <c r="D5" s="81" t="s">
        <v>650</v>
      </c>
    </row>
    <row r="6" spans="1:4" s="166" customFormat="1" ht="12.95" customHeight="1" x14ac:dyDescent="0.2"/>
    <row r="7" spans="1:4" s="47" customFormat="1" ht="27" customHeight="1" x14ac:dyDescent="0.2">
      <c r="A7" s="51" t="s">
        <v>20</v>
      </c>
      <c r="B7" s="51" t="s">
        <v>21</v>
      </c>
      <c r="C7" s="51" t="s">
        <v>94</v>
      </c>
      <c r="D7" s="51" t="s">
        <v>95</v>
      </c>
    </row>
    <row r="8" spans="1:4" s="47" customFormat="1" ht="12.95" customHeight="1" x14ac:dyDescent="0.2">
      <c r="A8" s="51" t="s">
        <v>26</v>
      </c>
      <c r="B8" s="51" t="s">
        <v>27</v>
      </c>
      <c r="C8" s="51" t="s">
        <v>28</v>
      </c>
      <c r="D8" s="51" t="s">
        <v>29</v>
      </c>
    </row>
    <row r="9" spans="1:4" s="52" customFormat="1" ht="27" customHeight="1" x14ac:dyDescent="0.2">
      <c r="A9" s="51" t="s">
        <v>26</v>
      </c>
      <c r="B9" s="68" t="s">
        <v>651</v>
      </c>
      <c r="C9" s="21">
        <v>566143.26</v>
      </c>
      <c r="D9" s="21">
        <v>509449.5</v>
      </c>
    </row>
    <row r="10" spans="1:4" s="52" customFormat="1" ht="12.95" customHeight="1" x14ac:dyDescent="0.2">
      <c r="A10" s="51" t="s">
        <v>27</v>
      </c>
      <c r="B10" s="68" t="s">
        <v>652</v>
      </c>
      <c r="C10" s="21">
        <v>79283.34</v>
      </c>
      <c r="D10" s="21">
        <v>13718.53</v>
      </c>
    </row>
    <row r="11" spans="1:4" ht="12.95" customHeight="1" x14ac:dyDescent="0.2">
      <c r="A11" s="51" t="s">
        <v>28</v>
      </c>
      <c r="B11" s="68" t="s">
        <v>653</v>
      </c>
      <c r="C11" s="21">
        <v>33993.120000000003</v>
      </c>
      <c r="D11" s="21">
        <v>5881.92</v>
      </c>
    </row>
    <row r="12" spans="1:4" ht="41.1" customHeight="1" x14ac:dyDescent="0.2">
      <c r="A12" s="51" t="s">
        <v>29</v>
      </c>
      <c r="B12" s="68" t="s">
        <v>654</v>
      </c>
      <c r="C12" s="13">
        <v>1422327.61</v>
      </c>
      <c r="D12" s="13">
        <v>1029113.17</v>
      </c>
    </row>
    <row r="13" spans="1:4" s="1" customFormat="1" ht="12.95" customHeight="1" x14ac:dyDescent="0.2">
      <c r="A13" s="51" t="s">
        <v>30</v>
      </c>
      <c r="B13" s="68" t="s">
        <v>141</v>
      </c>
      <c r="C13" s="13">
        <v>2101747.33</v>
      </c>
      <c r="D13" s="13">
        <v>1558163.12</v>
      </c>
    </row>
    <row r="14" spans="1:4" s="52" customFormat="1" ht="12.95" customHeight="1" x14ac:dyDescent="0.2"/>
  </sheetData>
  <pageMargins left="0.78740157480314965" right="0.19685039370078741" top="0.19685039370078741" bottom="0.19685039370078741" header="0" footer="0"/>
  <pageSetup paperSize="9" firstPageNumber="114" fitToHeight="0" pageOrder="overThenDown" orientation="portrait" useFirstPageNumber="1"/>
  <headerFooter>
    <oddFooter>&amp;C&amp;"Arial,normal"&amp;8&amp;P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outlinePr summaryBelow="0" summaryRight="0"/>
    <pageSetUpPr autoPageBreaks="0" fitToPage="1"/>
  </sheetPr>
  <dimension ref="A1:D14"/>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649</v>
      </c>
      <c r="B1" s="61"/>
      <c r="C1" s="61"/>
      <c r="D1" s="61"/>
    </row>
    <row r="2" spans="1:4" s="165" customFormat="1" ht="12.95" customHeight="1" x14ac:dyDescent="0.2"/>
    <row r="3" spans="1:4" s="165" customFormat="1" ht="12.95" customHeight="1" x14ac:dyDescent="0.2">
      <c r="A3" s="61" t="s">
        <v>110</v>
      </c>
      <c r="B3" s="61"/>
      <c r="C3" s="61"/>
      <c r="D3" s="61"/>
    </row>
    <row r="4" spans="1:4" s="166" customFormat="1" ht="12.95" customHeight="1" x14ac:dyDescent="0.2"/>
    <row r="5" spans="1:4" s="166" customFormat="1" ht="12.95" customHeight="1" x14ac:dyDescent="0.2">
      <c r="D5" s="81" t="s">
        <v>650</v>
      </c>
    </row>
    <row r="6" spans="1:4" s="166" customFormat="1" ht="12.95" customHeight="1" x14ac:dyDescent="0.2"/>
    <row r="7" spans="1:4" s="47" customFormat="1" ht="27" customHeight="1" x14ac:dyDescent="0.2">
      <c r="A7" s="51" t="s">
        <v>20</v>
      </c>
      <c r="B7" s="51" t="s">
        <v>21</v>
      </c>
      <c r="C7" s="7" t="s">
        <v>96</v>
      </c>
      <c r="D7" s="7" t="s">
        <v>97</v>
      </c>
    </row>
    <row r="8" spans="1:4" s="47" customFormat="1" ht="12.95" customHeight="1" x14ac:dyDescent="0.2">
      <c r="A8" s="51" t="s">
        <v>26</v>
      </c>
      <c r="B8" s="51" t="s">
        <v>27</v>
      </c>
      <c r="C8" s="51" t="s">
        <v>28</v>
      </c>
      <c r="D8" s="51" t="s">
        <v>29</v>
      </c>
    </row>
    <row r="9" spans="1:4" s="52" customFormat="1" ht="27" customHeight="1" x14ac:dyDescent="0.2">
      <c r="A9" s="51" t="s">
        <v>26</v>
      </c>
      <c r="B9" s="68" t="s">
        <v>651</v>
      </c>
      <c r="C9" s="21">
        <v>2388.52</v>
      </c>
      <c r="D9" s="21">
        <v>492913.24</v>
      </c>
    </row>
    <row r="10" spans="1:4" s="52" customFormat="1" ht="12.95" customHeight="1" x14ac:dyDescent="0.2">
      <c r="A10" s="51" t="s">
        <v>27</v>
      </c>
      <c r="B10" s="68" t="s">
        <v>652</v>
      </c>
      <c r="C10" s="21">
        <v>35386.93</v>
      </c>
      <c r="D10" s="21">
        <v>9413.08</v>
      </c>
    </row>
    <row r="11" spans="1:4" ht="12.95" customHeight="1" x14ac:dyDescent="0.2">
      <c r="A11" s="51" t="s">
        <v>28</v>
      </c>
      <c r="B11" s="68" t="s">
        <v>653</v>
      </c>
      <c r="C11" s="21">
        <v>15172.32</v>
      </c>
      <c r="D11" s="21">
        <v>4035.93</v>
      </c>
    </row>
    <row r="12" spans="1:4" ht="41.1" customHeight="1" x14ac:dyDescent="0.2">
      <c r="A12" s="51" t="s">
        <v>29</v>
      </c>
      <c r="B12" s="68" t="s">
        <v>654</v>
      </c>
      <c r="C12" s="13">
        <v>1421358.28</v>
      </c>
      <c r="D12" s="13">
        <v>1026396.88</v>
      </c>
    </row>
    <row r="13" spans="1:4" s="1" customFormat="1" ht="12.95" customHeight="1" x14ac:dyDescent="0.2">
      <c r="A13" s="51" t="s">
        <v>30</v>
      </c>
      <c r="B13" s="68" t="s">
        <v>141</v>
      </c>
      <c r="C13" s="13">
        <v>1474306.05</v>
      </c>
      <c r="D13" s="13">
        <v>1532759.13</v>
      </c>
    </row>
    <row r="14" spans="1:4" ht="12.95" customHeight="1" x14ac:dyDescent="0.2"/>
  </sheetData>
  <pageMargins left="0.78740157480314965" right="0.19685039370078741" top="0.19685039370078741" bottom="0.19685039370078741" header="0" footer="0"/>
  <pageSetup paperSize="9" firstPageNumber="115" fitToHeight="0" pageOrder="overThenDown" orientation="portrait" useFirstPageNumber="1"/>
  <headerFooter>
    <oddFooter>&amp;C&amp;"Arial,normal"&amp;8&amp;P</oddFoot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outlinePr summaryBelow="0" summaryRight="0"/>
    <pageSetUpPr autoPageBreaks="0" fitToPage="1"/>
  </sheetPr>
  <dimension ref="A1:D12"/>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655</v>
      </c>
      <c r="B1" s="61"/>
      <c r="C1" s="61"/>
      <c r="D1" s="61"/>
    </row>
    <row r="2" spans="1:4" s="165" customFormat="1" ht="12.95" customHeight="1" x14ac:dyDescent="0.2"/>
    <row r="3" spans="1:4" s="165" customFormat="1" ht="12.95" customHeight="1" x14ac:dyDescent="0.2">
      <c r="A3" s="61" t="s">
        <v>112</v>
      </c>
      <c r="B3" s="61"/>
      <c r="C3" s="61"/>
      <c r="D3" s="61"/>
    </row>
    <row r="4" spans="1:4" s="166" customFormat="1" ht="12.95" customHeight="1" x14ac:dyDescent="0.2"/>
    <row r="5" spans="1:4" s="166" customFormat="1" ht="12.95" customHeight="1" x14ac:dyDescent="0.2">
      <c r="D5" s="81" t="s">
        <v>656</v>
      </c>
    </row>
    <row r="6" spans="1:4" s="166" customFormat="1" ht="12.95" customHeight="1" x14ac:dyDescent="0.2"/>
    <row r="7" spans="1:4" s="47" customFormat="1" ht="27" customHeight="1" x14ac:dyDescent="0.2">
      <c r="A7" s="51" t="s">
        <v>20</v>
      </c>
      <c r="B7" s="51" t="s">
        <v>21</v>
      </c>
      <c r="C7" s="51" t="s">
        <v>94</v>
      </c>
      <c r="D7" s="51" t="s">
        <v>95</v>
      </c>
    </row>
    <row r="8" spans="1:4" s="47" customFormat="1" ht="12.95" customHeight="1" x14ac:dyDescent="0.2">
      <c r="A8" s="51" t="s">
        <v>26</v>
      </c>
      <c r="B8" s="51" t="s">
        <v>27</v>
      </c>
      <c r="C8" s="51" t="s">
        <v>28</v>
      </c>
      <c r="D8" s="51" t="s">
        <v>29</v>
      </c>
    </row>
    <row r="9" spans="1:4" s="52" customFormat="1" ht="56.1" customHeight="1" x14ac:dyDescent="0.2">
      <c r="A9" s="51" t="s">
        <v>26</v>
      </c>
      <c r="B9" s="68" t="s">
        <v>657</v>
      </c>
      <c r="C9" s="18">
        <v>0</v>
      </c>
      <c r="D9" s="170">
        <v>1.1000000000000001</v>
      </c>
    </row>
    <row r="10" spans="1:4" s="52" customFormat="1" ht="12.95" customHeight="1" x14ac:dyDescent="0.2">
      <c r="A10" s="51" t="s">
        <v>27</v>
      </c>
      <c r="B10" s="68" t="s">
        <v>658</v>
      </c>
      <c r="C10" s="21">
        <v>230537.89</v>
      </c>
      <c r="D10" s="18">
        <v>0</v>
      </c>
    </row>
    <row r="11" spans="1:4" s="1" customFormat="1" ht="12.95" customHeight="1" x14ac:dyDescent="0.2">
      <c r="A11" s="51" t="s">
        <v>28</v>
      </c>
      <c r="B11" s="68" t="s">
        <v>141</v>
      </c>
      <c r="C11" s="21">
        <v>230537.89</v>
      </c>
      <c r="D11" s="170">
        <v>1.1000000000000001</v>
      </c>
    </row>
    <row r="12" spans="1:4" s="1" customFormat="1" ht="12.95" customHeight="1" x14ac:dyDescent="0.2"/>
  </sheetData>
  <pageMargins left="0.78740157480314965" right="0.19685039370078741" top="0.19685039370078741" bottom="0.19685039370078741" header="0" footer="0"/>
  <pageSetup paperSize="9" firstPageNumber="116" fitToHeight="0" pageOrder="overThenDown" orientation="portrait" useFirstPageNumber="1"/>
  <headerFooter>
    <oddFooter>&amp;C&amp;"Arial,normal"&amp;8&amp;P</oddFoot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outlinePr summaryBelow="0" summaryRight="0"/>
    <pageSetUpPr autoPageBreaks="0" fitToPage="1"/>
  </sheetPr>
  <dimension ref="A1:D11"/>
  <sheetViews>
    <sheetView workbookViewId="0"/>
  </sheetViews>
  <sheetFormatPr defaultColWidth="10.5" defaultRowHeight="11.45" customHeight="1" x14ac:dyDescent="0.2"/>
  <cols>
    <col min="1" max="1" width="11.6640625" style="47" customWidth="1"/>
    <col min="2" max="2" width="46.6640625" style="52" customWidth="1"/>
    <col min="3" max="4" width="28.6640625" style="52" customWidth="1"/>
  </cols>
  <sheetData>
    <row r="1" spans="1:4" s="165" customFormat="1" ht="12.95" customHeight="1" x14ac:dyDescent="0.2">
      <c r="A1" s="61" t="s">
        <v>655</v>
      </c>
      <c r="B1" s="61"/>
      <c r="C1" s="61"/>
      <c r="D1" s="61"/>
    </row>
    <row r="2" spans="1:4" s="165" customFormat="1" ht="12.95" customHeight="1" x14ac:dyDescent="0.2"/>
    <row r="3" spans="1:4" s="165" customFormat="1" ht="12.95" customHeight="1" x14ac:dyDescent="0.2">
      <c r="A3" s="61" t="s">
        <v>112</v>
      </c>
      <c r="B3" s="61"/>
      <c r="C3" s="61"/>
      <c r="D3" s="61"/>
    </row>
    <row r="4" spans="1:4" s="166" customFormat="1" ht="12.95" customHeight="1" x14ac:dyDescent="0.2"/>
    <row r="5" spans="1:4" s="166" customFormat="1" ht="12.95" customHeight="1" x14ac:dyDescent="0.2">
      <c r="D5" s="81" t="s">
        <v>656</v>
      </c>
    </row>
    <row r="6" spans="1:4" s="166" customFormat="1" ht="12.95" customHeight="1" x14ac:dyDescent="0.2"/>
    <row r="7" spans="1:4" s="47" customFormat="1" ht="27" customHeight="1" x14ac:dyDescent="0.2">
      <c r="A7" s="51" t="s">
        <v>20</v>
      </c>
      <c r="B7" s="51" t="s">
        <v>21</v>
      </c>
      <c r="C7" s="7" t="s">
        <v>96</v>
      </c>
      <c r="D7" s="7" t="s">
        <v>97</v>
      </c>
    </row>
    <row r="8" spans="1:4" s="47" customFormat="1" ht="12.95" customHeight="1" x14ac:dyDescent="0.2">
      <c r="A8" s="51" t="s">
        <v>26</v>
      </c>
      <c r="B8" s="51" t="s">
        <v>27</v>
      </c>
      <c r="C8" s="51" t="s">
        <v>28</v>
      </c>
      <c r="D8" s="51" t="s">
        <v>29</v>
      </c>
    </row>
    <row r="9" spans="1:4" s="52" customFormat="1" ht="12.95" customHeight="1" x14ac:dyDescent="0.2">
      <c r="A9" s="51" t="s">
        <v>26</v>
      </c>
      <c r="B9" s="68" t="s">
        <v>658</v>
      </c>
      <c r="C9" s="21">
        <v>125747.58</v>
      </c>
      <c r="D9" s="18">
        <v>0</v>
      </c>
    </row>
    <row r="10" spans="1:4" s="1" customFormat="1" ht="12.95" customHeight="1" x14ac:dyDescent="0.2">
      <c r="A10" s="51" t="s">
        <v>27</v>
      </c>
      <c r="B10" s="68" t="s">
        <v>141</v>
      </c>
      <c r="C10" s="21">
        <v>125747.58</v>
      </c>
      <c r="D10" s="18">
        <v>0</v>
      </c>
    </row>
    <row r="11" spans="1:4" s="1" customFormat="1" ht="12.95" customHeight="1" x14ac:dyDescent="0.2"/>
  </sheetData>
  <pageMargins left="0.78740157480314965" right="0.19685039370078741" top="0.19685039370078741" bottom="0.19685039370078741" header="0" footer="0"/>
  <pageSetup paperSize="9" firstPageNumber="117" fitToHeight="0" pageOrder="overThenDown" orientation="portrait" useFirstPageNumber="1"/>
  <headerFooter>
    <oddFooter>&amp;C&amp;"Arial,normal"&amp;8&amp;P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outlinePr summaryBelow="0" summaryRight="0"/>
    <pageSetUpPr autoPageBreaks="0" fitToPage="1"/>
  </sheetPr>
  <dimension ref="A1:F16"/>
  <sheetViews>
    <sheetView workbookViewId="0"/>
  </sheetViews>
  <sheetFormatPr defaultColWidth="10.5" defaultRowHeight="11.45" customHeight="1" x14ac:dyDescent="0.2"/>
  <cols>
    <col min="1" max="1" width="11.6640625" style="1" customWidth="1"/>
    <col min="2" max="2" width="0.1640625" style="1" customWidth="1"/>
    <col min="3" max="3" width="46.5" style="1" customWidth="1"/>
    <col min="4" max="6" width="19" style="1" customWidth="1"/>
  </cols>
  <sheetData>
    <row r="1" spans="1:6" s="1" customFormat="1" ht="27" customHeight="1" x14ac:dyDescent="0.2">
      <c r="A1" s="71" t="s">
        <v>659</v>
      </c>
      <c r="B1" s="71"/>
      <c r="C1" s="71"/>
      <c r="D1" s="71"/>
      <c r="E1" s="71"/>
      <c r="F1" s="71"/>
    </row>
    <row r="2" spans="1:6" s="1" customFormat="1" ht="11.1" customHeight="1" x14ac:dyDescent="0.2"/>
    <row r="3" spans="1:6" s="1" customFormat="1" ht="56.1" customHeight="1" x14ac:dyDescent="0.2">
      <c r="A3" s="71" t="s">
        <v>660</v>
      </c>
      <c r="B3" s="71"/>
      <c r="C3" s="71"/>
      <c r="D3" s="71"/>
      <c r="E3" s="71"/>
      <c r="F3" s="71"/>
    </row>
    <row r="4" spans="1:6" s="1" customFormat="1" ht="12.95" customHeight="1" x14ac:dyDescent="0.2">
      <c r="A4" s="76" t="s">
        <v>88</v>
      </c>
      <c r="B4" s="76"/>
      <c r="C4" s="76"/>
      <c r="D4" s="76"/>
      <c r="E4" s="76"/>
      <c r="F4" s="76"/>
    </row>
    <row r="5" spans="1:6" s="1" customFormat="1" ht="12.95" customHeight="1" x14ac:dyDescent="0.2">
      <c r="F5" s="81" t="s">
        <v>661</v>
      </c>
    </row>
    <row r="6" spans="1:6" s="1" customFormat="1" ht="11.1" customHeight="1" x14ac:dyDescent="0.2"/>
    <row r="7" spans="1:6" s="1" customFormat="1" ht="69.95" customHeight="1" x14ac:dyDescent="0.2">
      <c r="A7" s="7" t="s">
        <v>20</v>
      </c>
      <c r="B7" s="242" t="s">
        <v>21</v>
      </c>
      <c r="C7" s="242"/>
      <c r="D7" s="7" t="s">
        <v>662</v>
      </c>
      <c r="E7" s="7" t="s">
        <v>599</v>
      </c>
      <c r="F7" s="7" t="s">
        <v>141</v>
      </c>
    </row>
    <row r="8" spans="1:6" s="1" customFormat="1" ht="12.95" customHeight="1" x14ac:dyDescent="0.2">
      <c r="A8" s="7" t="s">
        <v>26</v>
      </c>
      <c r="B8" s="242" t="s">
        <v>27</v>
      </c>
      <c r="C8" s="242"/>
      <c r="D8" s="7" t="s">
        <v>28</v>
      </c>
      <c r="E8" s="7" t="s">
        <v>29</v>
      </c>
      <c r="F8" s="7" t="s">
        <v>30</v>
      </c>
    </row>
    <row r="9" spans="1:6" s="1" customFormat="1" ht="11.1" customHeight="1" x14ac:dyDescent="0.2"/>
    <row r="10" spans="1:6" s="1" customFormat="1" ht="56.1" customHeight="1" x14ac:dyDescent="0.2">
      <c r="A10" s="71" t="s">
        <v>660</v>
      </c>
      <c r="B10" s="71"/>
      <c r="C10" s="71"/>
      <c r="D10" s="71"/>
      <c r="E10" s="71"/>
      <c r="F10" s="71"/>
    </row>
    <row r="11" spans="1:6" s="1" customFormat="1" ht="12.95" customHeight="1" x14ac:dyDescent="0.2">
      <c r="A11" s="76" t="s">
        <v>357</v>
      </c>
      <c r="B11" s="76"/>
      <c r="C11" s="76"/>
      <c r="D11" s="76"/>
      <c r="E11" s="76"/>
      <c r="F11" s="76"/>
    </row>
    <row r="12" spans="1:6" s="1" customFormat="1" ht="12.95" customHeight="1" x14ac:dyDescent="0.2">
      <c r="F12" s="81" t="s">
        <v>661</v>
      </c>
    </row>
    <row r="13" spans="1:6" ht="11.1" customHeight="1" x14ac:dyDescent="0.2"/>
    <row r="14" spans="1:6" ht="69.95" customHeight="1" x14ac:dyDescent="0.2">
      <c r="A14" s="7" t="s">
        <v>20</v>
      </c>
      <c r="B14" s="242" t="s">
        <v>21</v>
      </c>
      <c r="C14" s="242"/>
      <c r="D14" s="7" t="s">
        <v>662</v>
      </c>
      <c r="E14" s="7" t="s">
        <v>599</v>
      </c>
      <c r="F14" s="7" t="s">
        <v>141</v>
      </c>
    </row>
    <row r="15" spans="1:6" ht="12.95" customHeight="1" x14ac:dyDescent="0.2">
      <c r="A15" s="7" t="s">
        <v>26</v>
      </c>
      <c r="B15" s="242" t="s">
        <v>27</v>
      </c>
      <c r="C15" s="242"/>
      <c r="D15" s="7" t="s">
        <v>28</v>
      </c>
      <c r="E15" s="7" t="s">
        <v>29</v>
      </c>
      <c r="F15" s="7" t="s">
        <v>30</v>
      </c>
    </row>
    <row r="16" spans="1:6" ht="11.1" customHeight="1" x14ac:dyDescent="0.2"/>
  </sheetData>
  <mergeCells count="4">
    <mergeCell ref="B7:C7"/>
    <mergeCell ref="B8:C8"/>
    <mergeCell ref="B14:C14"/>
    <mergeCell ref="B15:C15"/>
  </mergeCells>
  <pageMargins left="0.78740157480314965" right="0.19685039370078741" top="0.19685039370078741" bottom="0.19685039370078741" header="0" footer="0"/>
  <pageSetup paperSize="9" firstPageNumber="118" fitToHeight="0" pageOrder="overThenDown" orientation="portrait" useFirstPageNumber="1"/>
  <headerFooter>
    <oddFooter>&amp;C&amp;"Arial,normal"&amp;8&amp;P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163</vt:i4>
      </vt:variant>
    </vt:vector>
  </HeadingPairs>
  <TitlesOfParts>
    <vt:vector size="163" baseType="lpstr">
      <vt:lpstr>Содержание</vt:lpstr>
      <vt:lpstr>0420002</vt:lpstr>
      <vt:lpstr>0420003_LQ</vt:lpstr>
      <vt:lpstr>0420004</vt:lpstr>
      <vt:lpstr>0420005</vt:lpstr>
      <vt:lpstr>Прим.  1.1</vt:lpstr>
      <vt:lpstr>Прим.  2.1</vt:lpstr>
      <vt:lpstr>Прим.  3.1</vt:lpstr>
      <vt:lpstr>Прим.  4.1</vt:lpstr>
      <vt:lpstr>Прим.  5.1</vt:lpstr>
      <vt:lpstr>Прим.  5.2</vt:lpstr>
      <vt:lpstr>Прим.  5.3</vt:lpstr>
      <vt:lpstr>Прим.  6.1</vt:lpstr>
      <vt:lpstr>Прим.  6.2</vt:lpstr>
      <vt:lpstr>Прим.  6.3</vt:lpstr>
      <vt:lpstr>Прим.  7.1</vt:lpstr>
      <vt:lpstr>Прим.  8.1</vt:lpstr>
      <vt:lpstr>Прим.  8.2</vt:lpstr>
      <vt:lpstr>Прим.  9.1</vt:lpstr>
      <vt:lpstr>Прим. 10.1</vt:lpstr>
      <vt:lpstr>Прим. 10.2</vt:lpstr>
      <vt:lpstr>Прим. 10.3</vt:lpstr>
      <vt:lpstr>Прим. 11.1</vt:lpstr>
      <vt:lpstr>Прим. 11.2</vt:lpstr>
      <vt:lpstr>Прим. 12.1</vt:lpstr>
      <vt:lpstr>Прим. 12.2</vt:lpstr>
      <vt:lpstr>Прим. 13.1</vt:lpstr>
      <vt:lpstr>Прим. 13.2</vt:lpstr>
      <vt:lpstr>Прим. 14.1</vt:lpstr>
      <vt:lpstr>Прим. 14.2</vt:lpstr>
      <vt:lpstr>Прим. 15.1</vt:lpstr>
      <vt:lpstr>Прим. 15.2</vt:lpstr>
      <vt:lpstr>Прим. 16.1</vt:lpstr>
      <vt:lpstr>Прим. 16.2</vt:lpstr>
      <vt:lpstr>Прим. 16.3</vt:lpstr>
      <vt:lpstr>Прим. 16.3_LQ</vt:lpstr>
      <vt:lpstr>Прим. 16.4</vt:lpstr>
      <vt:lpstr>Прим. 17.1</vt:lpstr>
      <vt:lpstr>Прим. 17.2</vt:lpstr>
      <vt:lpstr>Прим. 17.2_LQ</vt:lpstr>
      <vt:lpstr>Прим. 17.3</vt:lpstr>
      <vt:lpstr>Прим. 18.1</vt:lpstr>
      <vt:lpstr>Прим. 19.1</vt:lpstr>
      <vt:lpstr>Прим. 20.1</vt:lpstr>
      <vt:lpstr>Прим. 20.2</vt:lpstr>
      <vt:lpstr>Прим. 20.3</vt:lpstr>
      <vt:lpstr>Прим. 21.1</vt:lpstr>
      <vt:lpstr>Прим. 22.1</vt:lpstr>
      <vt:lpstr>Прим. 22.2</vt:lpstr>
      <vt:lpstr>Прим. 23.1</vt:lpstr>
      <vt:lpstr>Прим. 24.1</vt:lpstr>
      <vt:lpstr>Прим. 24.2</vt:lpstr>
      <vt:lpstr>Прим. 25.1</vt:lpstr>
      <vt:lpstr>Прим. 25.2</vt:lpstr>
      <vt:lpstr>Прим. 26.1</vt:lpstr>
      <vt:lpstr>Прим. 27.1</vt:lpstr>
      <vt:lpstr>Прим. 27.2</vt:lpstr>
      <vt:lpstr>Прим. 27.3</vt:lpstr>
      <vt:lpstr>Прим. 27.4</vt:lpstr>
      <vt:lpstr>Прим. 27.5</vt:lpstr>
      <vt:lpstr>Прим. 27.6</vt:lpstr>
      <vt:lpstr>Прим. 27.7</vt:lpstr>
      <vt:lpstr>Прим. 27.8</vt:lpstr>
      <vt:lpstr>Прим. 27.8_LQ</vt:lpstr>
      <vt:lpstr>Прим. 27.9</vt:lpstr>
      <vt:lpstr>Прим. 27.9_LQ</vt:lpstr>
      <vt:lpstr>Прим. 28.1</vt:lpstr>
      <vt:lpstr>Прим. 29.1</vt:lpstr>
      <vt:lpstr>Прим. 30.1</vt:lpstr>
      <vt:lpstr>Прим. 30.2</vt:lpstr>
      <vt:lpstr>Прим. 30.3</vt:lpstr>
      <vt:lpstr>Прим. 31.1</vt:lpstr>
      <vt:lpstr>Прим. 32.1</vt:lpstr>
      <vt:lpstr>Прим. 32.1_LQ</vt:lpstr>
      <vt:lpstr>Прим. 33.1</vt:lpstr>
      <vt:lpstr>Прим. 33.1_LQ</vt:lpstr>
      <vt:lpstr>Прим. 34.1</vt:lpstr>
      <vt:lpstr>Прим. 34.1_LQ</vt:lpstr>
      <vt:lpstr>Прим. 35.1</vt:lpstr>
      <vt:lpstr>Прим. 35.1_LQ</vt:lpstr>
      <vt:lpstr>Прим. 36.1</vt:lpstr>
      <vt:lpstr>Прим. 36.1_LQ</vt:lpstr>
      <vt:lpstr>Прим. 37.1</vt:lpstr>
      <vt:lpstr>Прим. 37.1_LQ</vt:lpstr>
      <vt:lpstr>Прим. 38.1</vt:lpstr>
      <vt:lpstr>Прим. 38.1_LQ</vt:lpstr>
      <vt:lpstr>Прим. 39.1</vt:lpstr>
      <vt:lpstr>Прим. 39.1_LQ</vt:lpstr>
      <vt:lpstr>Прим. 40.1</vt:lpstr>
      <vt:lpstr>Прим. 40.1_LQ</vt:lpstr>
      <vt:lpstr>Прим. 41.1</vt:lpstr>
      <vt:lpstr>Прим. 41.1_LQ</vt:lpstr>
      <vt:lpstr>Прим. 41.2</vt:lpstr>
      <vt:lpstr>Прим. 41.2_LQ</vt:lpstr>
      <vt:lpstr>Прим. 42.1</vt:lpstr>
      <vt:lpstr>Прим. 42.1_LQ</vt:lpstr>
      <vt:lpstr>Прим. 43.1</vt:lpstr>
      <vt:lpstr>Прим. 43.1_LQ</vt:lpstr>
      <vt:lpstr>Прим. 44.1</vt:lpstr>
      <vt:lpstr>Прим. 44.1_LQ</vt:lpstr>
      <vt:lpstr>Прим. 44.2</vt:lpstr>
      <vt:lpstr>Прим. 44.2_LQ</vt:lpstr>
      <vt:lpstr>Прим. 45.1</vt:lpstr>
      <vt:lpstr>Прим. 45.1_LQ</vt:lpstr>
      <vt:lpstr>Прим. 46.1</vt:lpstr>
      <vt:lpstr>Прим. 46.1_LQ</vt:lpstr>
      <vt:lpstr>Прим. 46.2</vt:lpstr>
      <vt:lpstr>Прим. 46.2_LQ</vt:lpstr>
      <vt:lpstr>Прим. 47.1</vt:lpstr>
      <vt:lpstr>Прим. 47.2</vt:lpstr>
      <vt:lpstr>Прим. 47.3</vt:lpstr>
      <vt:lpstr>Прим. 47.4</vt:lpstr>
      <vt:lpstr>Прим. 47.5</vt:lpstr>
      <vt:lpstr>Прим. 47.6</vt:lpstr>
      <vt:lpstr>Прим. 48.1</vt:lpstr>
      <vt:lpstr>Прим. 48.1_LQ</vt:lpstr>
      <vt:lpstr>Прим. 48.2</vt:lpstr>
      <vt:lpstr>Прим. 48.2_LQ</vt:lpstr>
      <vt:lpstr>Прим. 48.3</vt:lpstr>
      <vt:lpstr>Прим. 49.1</vt:lpstr>
      <vt:lpstr>Прим. 50.1</vt:lpstr>
      <vt:lpstr>Прим. 50.2</vt:lpstr>
      <vt:lpstr>Прим. 50.3</vt:lpstr>
      <vt:lpstr>Прим. 51.1</vt:lpstr>
      <vt:lpstr>Прим. 51.3</vt:lpstr>
      <vt:lpstr>Прим. 51.3_LQ</vt:lpstr>
      <vt:lpstr>Прим. 51.4</vt:lpstr>
      <vt:lpstr>Прим. 51.4_LQ</vt:lpstr>
      <vt:lpstr>Прим. 51.5</vt:lpstr>
      <vt:lpstr>Прим. 52. 1</vt:lpstr>
      <vt:lpstr>Прим. 52. 6</vt:lpstr>
      <vt:lpstr>Прим. 52. 7</vt:lpstr>
      <vt:lpstr>Прим. 52. 8</vt:lpstr>
      <vt:lpstr>Прим. 52. 9</vt:lpstr>
      <vt:lpstr>Прим. 52.10</vt:lpstr>
      <vt:lpstr>Прим. 52.11</vt:lpstr>
      <vt:lpstr>Прим. 52.12</vt:lpstr>
      <vt:lpstr>Прим. 53.1</vt:lpstr>
      <vt:lpstr>Прим. 53.2</vt:lpstr>
      <vt:lpstr>Прим. 54.1</vt:lpstr>
      <vt:lpstr>Прим. 54.2</vt:lpstr>
      <vt:lpstr>Прим. 55.1</vt:lpstr>
      <vt:lpstr>Прим. 55.2</vt:lpstr>
      <vt:lpstr>Прим. 55.3</vt:lpstr>
      <vt:lpstr>Прим. 55.4</vt:lpstr>
      <vt:lpstr>Прим. 55.5</vt:lpstr>
      <vt:lpstr>Прим. 55.5_LQ</vt:lpstr>
      <vt:lpstr>Прим. 56.1</vt:lpstr>
      <vt:lpstr>Прим. 56.2</vt:lpstr>
      <vt:lpstr>Прим. 56.4</vt:lpstr>
      <vt:lpstr>Прим. 56.5</vt:lpstr>
      <vt:lpstr>Прим. 56.6</vt:lpstr>
      <vt:lpstr>Прим. 57.1</vt:lpstr>
      <vt:lpstr>Прим. 58.1</vt:lpstr>
      <vt:lpstr>Прим. 58.2</vt:lpstr>
      <vt:lpstr>Прим. 58.2_LQ</vt:lpstr>
      <vt:lpstr>Прим. 58.3</vt:lpstr>
      <vt:lpstr>Прим. 58.3_LQ</vt:lpstr>
      <vt:lpstr>Прим. 59.1</vt:lpstr>
      <vt:lpstr>Прим. 52. 2</vt:lpstr>
      <vt:lpstr>Прим. 52. 3</vt:lpstr>
      <vt:lpstr>Прим. 52. 4</vt:lpstr>
      <vt:lpstr>Прим. 52.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Орлов Максим</cp:lastModifiedBy>
  <dcterms:created xsi:type="dcterms:W3CDTF">2025-07-30T11:01:07Z</dcterms:created>
  <dcterms:modified xsi:type="dcterms:W3CDTF">2025-07-30T11:01:08Z</dcterms:modified>
</cp:coreProperties>
</file>